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/>
  <mc:AlternateContent xmlns:mc="http://schemas.openxmlformats.org/markup-compatibility/2006">
    <mc:Choice Requires="x15">
      <x15ac:absPath xmlns:x15ac="http://schemas.microsoft.com/office/spreadsheetml/2010/11/ac" url="D:\Сетевые документы\Немкова\2021\для сайта АО МЭС 2021\октябрь  2021\"/>
    </mc:Choice>
  </mc:AlternateContent>
  <xr:revisionPtr revIDLastSave="0" documentId="13_ncr:1_{03574EC5-8B92-41EE-9B8B-A334E0B0CDBE}" xr6:coauthVersionLast="3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информ на 01.10.2021" sheetId="1" r:id="rId1"/>
  </sheets>
  <calcPr calcId="191029"/>
</workbook>
</file>

<file path=xl/calcChain.xml><?xml version="1.0" encoding="utf-8"?>
<calcChain xmlns="http://schemas.openxmlformats.org/spreadsheetml/2006/main">
  <c r="G46" i="1" l="1"/>
  <c r="M46" i="1" s="1"/>
  <c r="N46" i="1" s="1"/>
  <c r="G6" i="1"/>
  <c r="M6" i="1" s="1"/>
  <c r="G133" i="1"/>
  <c r="M133" i="1"/>
  <c r="N133" i="1"/>
  <c r="K133" i="1"/>
  <c r="L133" i="1"/>
  <c r="E133" i="1"/>
  <c r="D134" i="1"/>
  <c r="E80" i="1"/>
  <c r="G9" i="1"/>
  <c r="K132" i="1"/>
  <c r="L132" i="1"/>
  <c r="E132" i="1"/>
  <c r="K131" i="1"/>
  <c r="L131" i="1" s="1"/>
  <c r="G131" i="1"/>
  <c r="M131" i="1" s="1"/>
  <c r="N131" i="1" s="1"/>
  <c r="K72" i="1"/>
  <c r="L72" i="1" s="1"/>
  <c r="G47" i="1"/>
  <c r="M47" i="1" s="1"/>
  <c r="N47" i="1" s="1"/>
  <c r="M67" i="1"/>
  <c r="N67" i="1" s="1"/>
  <c r="E76" i="1"/>
  <c r="E126" i="1"/>
  <c r="E125" i="1"/>
  <c r="G126" i="1"/>
  <c r="K126" i="1"/>
  <c r="G125" i="1"/>
  <c r="M125" i="1" s="1"/>
  <c r="N125" i="1" s="1"/>
  <c r="K125" i="1"/>
  <c r="E5" i="1"/>
  <c r="G5" i="1"/>
  <c r="K5" i="1"/>
  <c r="L5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E6" i="1"/>
  <c r="E7" i="1"/>
  <c r="G7" i="1"/>
  <c r="M7" i="1" s="1"/>
  <c r="N7" i="1" s="1"/>
  <c r="K7" i="1"/>
  <c r="L7" i="1" s="1"/>
  <c r="E8" i="1"/>
  <c r="G8" i="1"/>
  <c r="K8" i="1"/>
  <c r="L8" i="1"/>
  <c r="E9" i="1"/>
  <c r="K9" i="1"/>
  <c r="L9" i="1" s="1"/>
  <c r="E10" i="1"/>
  <c r="G10" i="1"/>
  <c r="M10" i="1" s="1"/>
  <c r="N10" i="1" s="1"/>
  <c r="K10" i="1"/>
  <c r="L10" i="1" s="1"/>
  <c r="E11" i="1"/>
  <c r="G11" i="1"/>
  <c r="K11" i="1"/>
  <c r="L11" i="1" s="1"/>
  <c r="E12" i="1"/>
  <c r="E13" i="1"/>
  <c r="G13" i="1"/>
  <c r="M14" i="1" s="1"/>
  <c r="N14" i="1" s="1"/>
  <c r="K13" i="1"/>
  <c r="E14" i="1"/>
  <c r="G14" i="1"/>
  <c r="K14" i="1"/>
  <c r="L14" i="1" s="1"/>
  <c r="E15" i="1"/>
  <c r="G15" i="1"/>
  <c r="K15" i="1"/>
  <c r="L15" i="1" s="1"/>
  <c r="E16" i="1"/>
  <c r="G16" i="1"/>
  <c r="M15" i="1" s="1"/>
  <c r="N15" i="1" s="1"/>
  <c r="K16" i="1"/>
  <c r="L16" i="1" s="1"/>
  <c r="G17" i="1"/>
  <c r="L17" i="1"/>
  <c r="G18" i="1"/>
  <c r="M18" i="1" s="1"/>
  <c r="N18" i="1" s="1"/>
  <c r="K18" i="1"/>
  <c r="L18" i="1" s="1"/>
  <c r="E19" i="1"/>
  <c r="K19" i="1"/>
  <c r="L19" i="1"/>
  <c r="E20" i="1"/>
  <c r="E21" i="1"/>
  <c r="G21" i="1"/>
  <c r="M21" i="1"/>
  <c r="N21" i="1" s="1"/>
  <c r="K21" i="1"/>
  <c r="L21" i="1" s="1"/>
  <c r="G22" i="1"/>
  <c r="M22" i="1" s="1"/>
  <c r="N22" i="1" s="1"/>
  <c r="K22" i="1"/>
  <c r="L22" i="1"/>
  <c r="E23" i="1"/>
  <c r="G23" i="1"/>
  <c r="M23" i="1" s="1"/>
  <c r="N23" i="1"/>
  <c r="K23" i="1"/>
  <c r="L23" i="1" s="1"/>
  <c r="E24" i="1"/>
  <c r="G24" i="1"/>
  <c r="M24" i="1" s="1"/>
  <c r="N24" i="1" s="1"/>
  <c r="K24" i="1"/>
  <c r="L24" i="1" s="1"/>
  <c r="G25" i="1"/>
  <c r="M25" i="1" s="1"/>
  <c r="N25" i="1" s="1"/>
  <c r="K25" i="1"/>
  <c r="L25" i="1" s="1"/>
  <c r="E26" i="1"/>
  <c r="G26" i="1"/>
  <c r="K26" i="1"/>
  <c r="L26" i="1" s="1"/>
  <c r="E27" i="1"/>
  <c r="G27" i="1"/>
  <c r="K27" i="1"/>
  <c r="L27" i="1"/>
  <c r="E28" i="1"/>
  <c r="G28" i="1"/>
  <c r="K28" i="1"/>
  <c r="L28" i="1"/>
  <c r="E29" i="1"/>
  <c r="G29" i="1"/>
  <c r="K29" i="1"/>
  <c r="L29" i="1" s="1"/>
  <c r="E30" i="1"/>
  <c r="G30" i="1"/>
  <c r="M30" i="1" s="1"/>
  <c r="N30" i="1" s="1"/>
  <c r="K30" i="1"/>
  <c r="E31" i="1"/>
  <c r="G31" i="1"/>
  <c r="M31" i="1" s="1"/>
  <c r="N31" i="1" s="1"/>
  <c r="K31" i="1"/>
  <c r="L31" i="1"/>
  <c r="E32" i="1"/>
  <c r="G32" i="1"/>
  <c r="M32" i="1" s="1"/>
  <c r="N32" i="1" s="1"/>
  <c r="K32" i="1"/>
  <c r="L32" i="1" s="1"/>
  <c r="E33" i="1"/>
  <c r="G33" i="1"/>
  <c r="K33" i="1"/>
  <c r="L33" i="1" s="1"/>
  <c r="E34" i="1"/>
  <c r="G34" i="1"/>
  <c r="M34" i="1" s="1"/>
  <c r="N34" i="1" s="1"/>
  <c r="K34" i="1"/>
  <c r="L34" i="1"/>
  <c r="E35" i="1"/>
  <c r="G35" i="1"/>
  <c r="M35" i="1" s="1"/>
  <c r="N35" i="1" s="1"/>
  <c r="K35" i="1"/>
  <c r="E36" i="1"/>
  <c r="G36" i="1"/>
  <c r="M36" i="1"/>
  <c r="N36" i="1" s="1"/>
  <c r="K36" i="1"/>
  <c r="L36" i="1" s="1"/>
  <c r="E37" i="1"/>
  <c r="G37" i="1"/>
  <c r="M37" i="1"/>
  <c r="N37" i="1" s="1"/>
  <c r="K37" i="1"/>
  <c r="L37" i="1" s="1"/>
  <c r="E38" i="1"/>
  <c r="G38" i="1"/>
  <c r="M38" i="1" s="1"/>
  <c r="N38" i="1" s="1"/>
  <c r="K38" i="1"/>
  <c r="L38" i="1" s="1"/>
  <c r="E39" i="1"/>
  <c r="G39" i="1"/>
  <c r="M39" i="1" s="1"/>
  <c r="N39" i="1" s="1"/>
  <c r="K39" i="1"/>
  <c r="L39" i="1" s="1"/>
  <c r="E40" i="1"/>
  <c r="G40" i="1"/>
  <c r="M41" i="1"/>
  <c r="N41" i="1" s="1"/>
  <c r="K40" i="1"/>
  <c r="L40" i="1" s="1"/>
  <c r="E41" i="1"/>
  <c r="G41" i="1"/>
  <c r="K41" i="1"/>
  <c r="L41" i="1" s="1"/>
  <c r="E42" i="1"/>
  <c r="G42" i="1"/>
  <c r="M42" i="1"/>
  <c r="N42" i="1" s="1"/>
  <c r="K42" i="1"/>
  <c r="L42" i="1" s="1"/>
  <c r="E43" i="1"/>
  <c r="G43" i="1"/>
  <c r="M43" i="1"/>
  <c r="N43" i="1" s="1"/>
  <c r="K43" i="1"/>
  <c r="L43" i="1" s="1"/>
  <c r="E44" i="1"/>
  <c r="G44" i="1"/>
  <c r="K44" i="1"/>
  <c r="L44" i="1"/>
  <c r="E45" i="1"/>
  <c r="G45" i="1"/>
  <c r="K45" i="1"/>
  <c r="L45" i="1"/>
  <c r="E46" i="1"/>
  <c r="K46" i="1"/>
  <c r="L46" i="1" s="1"/>
  <c r="E47" i="1"/>
  <c r="K47" i="1"/>
  <c r="E48" i="1"/>
  <c r="G48" i="1"/>
  <c r="K48" i="1"/>
  <c r="L48" i="1" s="1"/>
  <c r="E49" i="1"/>
  <c r="G49" i="1"/>
  <c r="M49" i="1" s="1"/>
  <c r="N49" i="1" s="1"/>
  <c r="K49" i="1"/>
  <c r="L49" i="1" s="1"/>
  <c r="E50" i="1"/>
  <c r="G50" i="1"/>
  <c r="M51" i="1"/>
  <c r="N51" i="1" s="1"/>
  <c r="K50" i="1"/>
  <c r="E51" i="1"/>
  <c r="G51" i="1"/>
  <c r="K51" i="1"/>
  <c r="L51" i="1" s="1"/>
  <c r="E52" i="1"/>
  <c r="G52" i="1"/>
  <c r="M52" i="1" s="1"/>
  <c r="N52" i="1" s="1"/>
  <c r="E53" i="1"/>
  <c r="G53" i="1"/>
  <c r="M53" i="1" s="1"/>
  <c r="N53" i="1" s="1"/>
  <c r="K53" i="1"/>
  <c r="L53" i="1" s="1"/>
  <c r="E54" i="1"/>
  <c r="G54" i="1"/>
  <c r="K54" i="1"/>
  <c r="L54" i="1"/>
  <c r="E55" i="1"/>
  <c r="G55" i="1"/>
  <c r="K55" i="1"/>
  <c r="E56" i="1"/>
  <c r="G56" i="1"/>
  <c r="M55" i="1" s="1"/>
  <c r="N55" i="1" s="1"/>
  <c r="K56" i="1"/>
  <c r="L56" i="1" s="1"/>
  <c r="E57" i="1"/>
  <c r="G57" i="1"/>
  <c r="M58" i="1" s="1"/>
  <c r="N58" i="1" s="1"/>
  <c r="K57" i="1"/>
  <c r="L57" i="1" s="1"/>
  <c r="E58" i="1"/>
  <c r="G58" i="1"/>
  <c r="M57" i="1"/>
  <c r="N57" i="1" s="1"/>
  <c r="K58" i="1"/>
  <c r="L58" i="1" s="1"/>
  <c r="E59" i="1"/>
  <c r="G59" i="1"/>
  <c r="M59" i="1"/>
  <c r="N59" i="1" s="1"/>
  <c r="K59" i="1"/>
  <c r="L59" i="1" s="1"/>
  <c r="E60" i="1"/>
  <c r="G60" i="1"/>
  <c r="M60" i="1"/>
  <c r="N60" i="1" s="1"/>
  <c r="K60" i="1"/>
  <c r="L60" i="1" s="1"/>
  <c r="E61" i="1"/>
  <c r="G61" i="1"/>
  <c r="M61" i="1" s="1"/>
  <c r="N61" i="1" s="1"/>
  <c r="K61" i="1"/>
  <c r="L61" i="1" s="1"/>
  <c r="E62" i="1"/>
  <c r="G62" i="1"/>
  <c r="K62" i="1"/>
  <c r="L62" i="1" s="1"/>
  <c r="E63" i="1"/>
  <c r="G63" i="1"/>
  <c r="M63" i="1"/>
  <c r="N63" i="1" s="1"/>
  <c r="K63" i="1"/>
  <c r="L63" i="1" s="1"/>
  <c r="E64" i="1"/>
  <c r="G64" i="1"/>
  <c r="M64" i="1" s="1"/>
  <c r="N64" i="1" s="1"/>
  <c r="K64" i="1"/>
  <c r="D65" i="1"/>
  <c r="F67" i="1"/>
  <c r="E67" i="1" s="1"/>
  <c r="K67" i="1"/>
  <c r="A68" i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F68" i="1"/>
  <c r="E68" i="1" s="1"/>
  <c r="L68" i="1" s="1"/>
  <c r="K68" i="1"/>
  <c r="M68" i="1"/>
  <c r="N68" i="1"/>
  <c r="E69" i="1"/>
  <c r="G69" i="1"/>
  <c r="K69" i="1"/>
  <c r="L69" i="1"/>
  <c r="E70" i="1"/>
  <c r="E71" i="1"/>
  <c r="G71" i="1"/>
  <c r="K71" i="1"/>
  <c r="L71" i="1" s="1"/>
  <c r="E72" i="1"/>
  <c r="E73" i="1"/>
  <c r="G73" i="1"/>
  <c r="K73" i="1"/>
  <c r="L73" i="1" s="1"/>
  <c r="E74" i="1"/>
  <c r="G74" i="1"/>
  <c r="M74" i="1" s="1"/>
  <c r="N74" i="1" s="1"/>
  <c r="K74" i="1"/>
  <c r="L74" i="1" s="1"/>
  <c r="E75" i="1"/>
  <c r="G75" i="1"/>
  <c r="M75" i="1"/>
  <c r="N75" i="1" s="1"/>
  <c r="K75" i="1"/>
  <c r="L75" i="1" s="1"/>
  <c r="G76" i="1"/>
  <c r="K76" i="1"/>
  <c r="L76" i="1"/>
  <c r="E77" i="1"/>
  <c r="G77" i="1"/>
  <c r="M77" i="1"/>
  <c r="N77" i="1"/>
  <c r="K77" i="1"/>
  <c r="L77" i="1" s="1"/>
  <c r="E78" i="1"/>
  <c r="G78" i="1"/>
  <c r="M79" i="1" s="1"/>
  <c r="N79" i="1" s="1"/>
  <c r="K78" i="1"/>
  <c r="L78" i="1" s="1"/>
  <c r="E79" i="1"/>
  <c r="G79" i="1"/>
  <c r="K79" i="1"/>
  <c r="L79" i="1" s="1"/>
  <c r="G80" i="1"/>
  <c r="M81" i="1" s="1"/>
  <c r="N81" i="1" s="1"/>
  <c r="K80" i="1"/>
  <c r="E81" i="1"/>
  <c r="G81" i="1"/>
  <c r="M80" i="1" s="1"/>
  <c r="N80" i="1" s="1"/>
  <c r="K81" i="1"/>
  <c r="L81" i="1" s="1"/>
  <c r="G82" i="1"/>
  <c r="M82" i="1" s="1"/>
  <c r="N82" i="1" s="1"/>
  <c r="K82" i="1"/>
  <c r="L82" i="1"/>
  <c r="E83" i="1"/>
  <c r="L83" i="1" s="1"/>
  <c r="G83" i="1"/>
  <c r="K83" i="1"/>
  <c r="E84" i="1"/>
  <c r="L84" i="1" s="1"/>
  <c r="G84" i="1"/>
  <c r="M84" i="1" s="1"/>
  <c r="N84" i="1" s="1"/>
  <c r="K84" i="1"/>
  <c r="G85" i="1"/>
  <c r="E86" i="1"/>
  <c r="G86" i="1"/>
  <c r="M86" i="1" s="1"/>
  <c r="N86" i="1" s="1"/>
  <c r="K86" i="1"/>
  <c r="L86" i="1" s="1"/>
  <c r="E87" i="1"/>
  <c r="G87" i="1"/>
  <c r="K87" i="1"/>
  <c r="L87" i="1" s="1"/>
  <c r="E88" i="1"/>
  <c r="G88" i="1"/>
  <c r="K88" i="1"/>
  <c r="L88" i="1" s="1"/>
  <c r="E89" i="1"/>
  <c r="G89" i="1"/>
  <c r="M89" i="1" s="1"/>
  <c r="N89" i="1" s="1"/>
  <c r="K89" i="1"/>
  <c r="L89" i="1" s="1"/>
  <c r="E90" i="1"/>
  <c r="G90" i="1"/>
  <c r="K90" i="1"/>
  <c r="L90" i="1"/>
  <c r="E91" i="1"/>
  <c r="L91" i="1" s="1"/>
  <c r="G91" i="1"/>
  <c r="K91" i="1"/>
  <c r="E92" i="1"/>
  <c r="G92" i="1"/>
  <c r="E93" i="1"/>
  <c r="G93" i="1"/>
  <c r="K93" i="1"/>
  <c r="L93" i="1" s="1"/>
  <c r="E94" i="1"/>
  <c r="G94" i="1"/>
  <c r="M94" i="1" s="1"/>
  <c r="N94" i="1" s="1"/>
  <c r="K94" i="1"/>
  <c r="L94" i="1"/>
  <c r="E95" i="1"/>
  <c r="G95" i="1"/>
  <c r="K95" i="1"/>
  <c r="L95" i="1" s="1"/>
  <c r="E96" i="1"/>
  <c r="G96" i="1"/>
  <c r="K96" i="1"/>
  <c r="L96" i="1" s="1"/>
  <c r="E97" i="1"/>
  <c r="G97" i="1"/>
  <c r="K97" i="1"/>
  <c r="E98" i="1"/>
  <c r="G98" i="1"/>
  <c r="K98" i="1"/>
  <c r="L98" i="1"/>
  <c r="E99" i="1"/>
  <c r="G99" i="1"/>
  <c r="K99" i="1"/>
  <c r="L99" i="1"/>
  <c r="E100" i="1"/>
  <c r="G100" i="1"/>
  <c r="M99" i="1"/>
  <c r="N99" i="1" s="1"/>
  <c r="K100" i="1"/>
  <c r="L100" i="1"/>
  <c r="E101" i="1"/>
  <c r="G101" i="1"/>
  <c r="K101" i="1"/>
  <c r="E102" i="1"/>
  <c r="G102" i="1"/>
  <c r="K102" i="1"/>
  <c r="L102" i="1"/>
  <c r="E103" i="1"/>
  <c r="L103" i="1" s="1"/>
  <c r="G103" i="1"/>
  <c r="K103" i="1"/>
  <c r="E104" i="1"/>
  <c r="L104" i="1" s="1"/>
  <c r="G104" i="1"/>
  <c r="M103" i="1" s="1"/>
  <c r="N103" i="1" s="1"/>
  <c r="K104" i="1"/>
  <c r="E105" i="1"/>
  <c r="G105" i="1"/>
  <c r="M106" i="1" s="1"/>
  <c r="N106" i="1" s="1"/>
  <c r="K105" i="1"/>
  <c r="L105" i="1" s="1"/>
  <c r="E106" i="1"/>
  <c r="G106" i="1"/>
  <c r="K106" i="1"/>
  <c r="L106" i="1"/>
  <c r="E107" i="1"/>
  <c r="G107" i="1"/>
  <c r="K107" i="1"/>
  <c r="L107" i="1" s="1"/>
  <c r="E108" i="1"/>
  <c r="G108" i="1"/>
  <c r="K108" i="1"/>
  <c r="L108" i="1" s="1"/>
  <c r="E109" i="1"/>
  <c r="G109" i="1"/>
  <c r="M109" i="1" s="1"/>
  <c r="N109" i="1" s="1"/>
  <c r="K109" i="1"/>
  <c r="L109" i="1" s="1"/>
  <c r="E110" i="1"/>
  <c r="G110" i="1"/>
  <c r="K110" i="1"/>
  <c r="L110" i="1" s="1"/>
  <c r="E111" i="1"/>
  <c r="G111" i="1"/>
  <c r="M111" i="1"/>
  <c r="N111" i="1" s="1"/>
  <c r="K111" i="1"/>
  <c r="L111" i="1" s="1"/>
  <c r="E112" i="1"/>
  <c r="G112" i="1"/>
  <c r="M112" i="1" s="1"/>
  <c r="K112" i="1"/>
  <c r="E113" i="1"/>
  <c r="L113" i="1" s="1"/>
  <c r="G113" i="1"/>
  <c r="K113" i="1"/>
  <c r="E114" i="1"/>
  <c r="L114" i="1" s="1"/>
  <c r="G114" i="1"/>
  <c r="M114" i="1" s="1"/>
  <c r="N114" i="1" s="1"/>
  <c r="K114" i="1"/>
  <c r="E115" i="1"/>
  <c r="G115" i="1"/>
  <c r="M115" i="1" s="1"/>
  <c r="N115" i="1" s="1"/>
  <c r="K115" i="1"/>
  <c r="E116" i="1"/>
  <c r="G116" i="1"/>
  <c r="K116" i="1"/>
  <c r="E117" i="1"/>
  <c r="G117" i="1"/>
  <c r="K117" i="1"/>
  <c r="L117" i="1"/>
  <c r="E118" i="1"/>
  <c r="G118" i="1"/>
  <c r="M117" i="1" s="1"/>
  <c r="N117" i="1" s="1"/>
  <c r="K118" i="1"/>
  <c r="L118" i="1" s="1"/>
  <c r="E119" i="1"/>
  <c r="L119" i="1" s="1"/>
  <c r="G119" i="1"/>
  <c r="M119" i="1" s="1"/>
  <c r="N119" i="1" s="1"/>
  <c r="K119" i="1"/>
  <c r="E120" i="1"/>
  <c r="G120" i="1"/>
  <c r="K120" i="1"/>
  <c r="L120" i="1" s="1"/>
  <c r="E121" i="1"/>
  <c r="G121" i="1"/>
  <c r="K121" i="1"/>
  <c r="E122" i="1"/>
  <c r="G122" i="1"/>
  <c r="M121" i="1"/>
  <c r="N121" i="1" s="1"/>
  <c r="K122" i="1"/>
  <c r="L122" i="1"/>
  <c r="E123" i="1"/>
  <c r="G123" i="1"/>
  <c r="K123" i="1"/>
  <c r="E124" i="1"/>
  <c r="G124" i="1"/>
  <c r="K124" i="1"/>
  <c r="E127" i="1"/>
  <c r="G127" i="1"/>
  <c r="K127" i="1"/>
  <c r="E128" i="1"/>
  <c r="G128" i="1"/>
  <c r="K128" i="1"/>
  <c r="L128" i="1" s="1"/>
  <c r="E129" i="1"/>
  <c r="G129" i="1"/>
  <c r="M129" i="1" s="1"/>
  <c r="N129" i="1" s="1"/>
  <c r="K129" i="1"/>
  <c r="L129" i="1"/>
  <c r="E130" i="1"/>
  <c r="L130" i="1" s="1"/>
  <c r="G130" i="1"/>
  <c r="M130" i="1" s="1"/>
  <c r="N130" i="1" s="1"/>
  <c r="K130" i="1"/>
  <c r="E131" i="1"/>
  <c r="G132" i="1"/>
  <c r="M132" i="1" s="1"/>
  <c r="N132" i="1" s="1"/>
  <c r="K52" i="1"/>
  <c r="L52" i="1" s="1"/>
  <c r="K20" i="1"/>
  <c r="L20" i="1" s="1"/>
  <c r="K92" i="1"/>
  <c r="K85" i="1"/>
  <c r="L85" i="1" s="1"/>
  <c r="G20" i="1"/>
  <c r="G19" i="1"/>
  <c r="M20" i="1"/>
  <c r="N20" i="1" s="1"/>
  <c r="G70" i="1"/>
  <c r="M70" i="1"/>
  <c r="N70" i="1"/>
  <c r="K70" i="1"/>
  <c r="L70" i="1" s="1"/>
  <c r="G12" i="1"/>
  <c r="M12" i="1" s="1"/>
  <c r="N12" i="1" s="1"/>
  <c r="M11" i="1"/>
  <c r="N11" i="1" s="1"/>
  <c r="K12" i="1"/>
  <c r="L12" i="1" s="1"/>
  <c r="M29" i="1"/>
  <c r="N29" i="1" s="1"/>
  <c r="G72" i="1"/>
  <c r="M71" i="1" s="1"/>
  <c r="N71" i="1" s="1"/>
  <c r="M72" i="1"/>
  <c r="N72" i="1" s="1"/>
  <c r="N112" i="1"/>
  <c r="M97" i="1"/>
  <c r="N97" i="1" s="1"/>
  <c r="M101" i="1"/>
  <c r="N101" i="1" s="1"/>
  <c r="M27" i="1"/>
  <c r="N27" i="1" s="1"/>
  <c r="M44" i="1"/>
  <c r="N44" i="1" s="1"/>
  <c r="M45" i="1"/>
  <c r="N45" i="1" s="1"/>
  <c r="M56" i="1"/>
  <c r="N56" i="1" s="1"/>
  <c r="L55" i="1"/>
  <c r="L124" i="1"/>
  <c r="L121" i="1"/>
  <c r="M107" i="1"/>
  <c r="N107" i="1" s="1"/>
  <c r="L67" i="1"/>
  <c r="L64" i="1"/>
  <c r="L97" i="1"/>
  <c r="L80" i="1"/>
  <c r="L35" i="1"/>
  <c r="M122" i="1"/>
  <c r="N122" i="1"/>
  <c r="M118" i="1"/>
  <c r="N118" i="1" s="1"/>
  <c r="M104" i="1"/>
  <c r="N104" i="1" s="1"/>
  <c r="M100" i="1"/>
  <c r="N100" i="1" s="1"/>
  <c r="M92" i="1"/>
  <c r="N92" i="1" s="1"/>
  <c r="M93" i="1"/>
  <c r="N93" i="1" s="1"/>
  <c r="M73" i="1"/>
  <c r="N73" i="1" s="1"/>
  <c r="M69" i="1"/>
  <c r="N69" i="1" s="1"/>
  <c r="M62" i="1"/>
  <c r="N62" i="1"/>
  <c r="M50" i="1"/>
  <c r="N50" i="1" s="1"/>
  <c r="M28" i="1"/>
  <c r="N28" i="1" s="1"/>
  <c r="M26" i="1"/>
  <c r="N26" i="1" s="1"/>
  <c r="M19" i="1"/>
  <c r="N19" i="1"/>
  <c r="M13" i="1"/>
  <c r="N13" i="1" s="1"/>
  <c r="M5" i="1"/>
  <c r="N5" i="1" s="1"/>
  <c r="K6" i="1"/>
  <c r="L6" i="1" s="1"/>
  <c r="M128" i="1" l="1"/>
  <c r="N128" i="1" s="1"/>
  <c r="M127" i="1"/>
  <c r="N127" i="1" s="1"/>
  <c r="L127" i="1"/>
  <c r="M126" i="1"/>
  <c r="N126" i="1" s="1"/>
  <c r="M124" i="1"/>
  <c r="N124" i="1" s="1"/>
  <c r="L123" i="1"/>
  <c r="M120" i="1"/>
  <c r="N120" i="1" s="1"/>
  <c r="L116" i="1"/>
  <c r="L115" i="1"/>
  <c r="M116" i="1"/>
  <c r="N116" i="1" s="1"/>
  <c r="M113" i="1"/>
  <c r="N113" i="1" s="1"/>
  <c r="L112" i="1"/>
  <c r="M110" i="1"/>
  <c r="N110" i="1" s="1"/>
  <c r="M108" i="1"/>
  <c r="N108" i="1" s="1"/>
  <c r="M105" i="1"/>
  <c r="N105" i="1" s="1"/>
  <c r="M102" i="1"/>
  <c r="N102" i="1" s="1"/>
  <c r="L101" i="1"/>
  <c r="M98" i="1"/>
  <c r="N98" i="1" s="1"/>
  <c r="M95" i="1"/>
  <c r="N95" i="1" s="1"/>
  <c r="M96" i="1"/>
  <c r="N96" i="1" s="1"/>
  <c r="L92" i="1"/>
  <c r="M90" i="1"/>
  <c r="N90" i="1" s="1"/>
  <c r="M91" i="1"/>
  <c r="N91" i="1" s="1"/>
  <c r="M88" i="1"/>
  <c r="N88" i="1" s="1"/>
  <c r="M85" i="1"/>
  <c r="N85" i="1" s="1"/>
  <c r="M83" i="1"/>
  <c r="N83" i="1" s="1"/>
  <c r="M78" i="1"/>
  <c r="N78" i="1" s="1"/>
  <c r="M76" i="1"/>
  <c r="N76" i="1" s="1"/>
  <c r="M54" i="1"/>
  <c r="N54" i="1" s="1"/>
  <c r="M48" i="1"/>
  <c r="N48" i="1" s="1"/>
  <c r="L47" i="1"/>
  <c r="M40" i="1"/>
  <c r="N40" i="1" s="1"/>
  <c r="M33" i="1"/>
  <c r="N33" i="1" s="1"/>
  <c r="M17" i="1"/>
  <c r="N17" i="1" s="1"/>
  <c r="M16" i="1"/>
  <c r="N16" i="1" s="1"/>
  <c r="M9" i="1"/>
  <c r="N9" i="1" s="1"/>
  <c r="M8" i="1"/>
  <c r="N8" i="1" s="1"/>
  <c r="L50" i="1"/>
  <c r="L13" i="1"/>
  <c r="N6" i="1"/>
  <c r="N65" i="1" s="1"/>
  <c r="M123" i="1"/>
  <c r="N123" i="1" s="1"/>
  <c r="M87" i="1"/>
  <c r="L30" i="1"/>
  <c r="M65" i="1" l="1"/>
  <c r="N87" i="1"/>
  <c r="N134" i="1" s="1"/>
  <c r="M134" i="1"/>
</calcChain>
</file>

<file path=xl/sharedStrings.xml><?xml version="1.0" encoding="utf-8"?>
<sst xmlns="http://schemas.openxmlformats.org/spreadsheetml/2006/main" count="273" uniqueCount="183">
  <si>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</si>
  <si>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</si>
  <si>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</si>
  <si>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</si>
  <si>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</si>
  <si>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</si>
  <si>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</si>
  <si>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Ж</t>
  </si>
  <si>
    <t>З</t>
  </si>
  <si>
    <t>К</t>
  </si>
  <si>
    <t>Iср. А,НН</t>
  </si>
  <si>
    <t>коэффициент загрузки          К</t>
  </si>
  <si>
    <t>Объем свободной мощности кВт</t>
  </si>
  <si>
    <t>Объем свободной мощности кВА</t>
  </si>
  <si>
    <t>РП - 1  Т - 1</t>
  </si>
  <si>
    <t>РП - 1  Т - 2</t>
  </si>
  <si>
    <t>ТМ - 160/10</t>
  </si>
  <si>
    <t>РП - 2  Т - 1</t>
  </si>
  <si>
    <t>ТМ 630/10</t>
  </si>
  <si>
    <t>РП - 2  Т - 2</t>
  </si>
  <si>
    <t>РП - 5  Т - 1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</si>
  <si>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</si>
  <si>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</si>
  <si>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</si>
  <si>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</si>
  <si>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</si>
  <si>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</si>
  <si>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</si>
  <si>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</si>
  <si>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</si>
  <si>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</si>
  <si>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</si>
  <si>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</si>
  <si>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</si>
  <si>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</si>
  <si>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</si>
  <si>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</si>
  <si>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</si>
  <si>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ТМГ - 400/10</t>
  </si>
  <si>
    <t>ТП - 13</t>
  </si>
  <si>
    <t>ТП - 15</t>
  </si>
  <si>
    <t>ТП - 16 Т - 1</t>
  </si>
  <si>
    <t>ТМ - 250/10</t>
  </si>
  <si>
    <t>ТП - 16 Т - 2</t>
  </si>
  <si>
    <t>ТП - 18  Т - 1</t>
  </si>
  <si>
    <t>ТП - 18  Т - 2</t>
  </si>
  <si>
    <t>ТП - 20</t>
  </si>
  <si>
    <t>ТП - 21</t>
  </si>
  <si>
    <t>ТМ - 320/10</t>
  </si>
  <si>
    <t>ТП - 22  Т -1</t>
  </si>
  <si>
    <t>ТП - 22  Т -2</t>
  </si>
  <si>
    <t>ТП - 24</t>
  </si>
  <si>
    <t>ТП - 27</t>
  </si>
  <si>
    <t>ТП - 32</t>
  </si>
  <si>
    <t>ТМ - 630/10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</si>
  <si>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</si>
  <si>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</si>
  <si>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</si>
  <si>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</si>
  <si>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</si>
  <si>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</si>
  <si>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</si>
  <si>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</si>
  <si>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</si>
  <si>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</si>
  <si>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</si>
  <si>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</si>
  <si>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</si>
  <si>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</si>
  <si>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</si>
  <si>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</si>
  <si>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</si>
  <si>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</si>
  <si>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</si>
  <si>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</si>
  <si>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</si>
  <si>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</si>
  <si>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</si>
  <si>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КТП - 87</t>
  </si>
  <si>
    <t>ТП - 29  Т - 1</t>
  </si>
  <si>
    <t>ТП - 29  Т -2</t>
  </si>
  <si>
    <t>КТП - 25</t>
  </si>
  <si>
    <t>КТП - 30</t>
  </si>
  <si>
    <t>Итого по п. Никель</t>
  </si>
  <si>
    <t>ПС-26 Т-1</t>
  </si>
  <si>
    <t>ТД - 10000/35/6</t>
  </si>
  <si>
    <t>ПС-26 Т-2</t>
  </si>
  <si>
    <t>ТМ - 630/6</t>
  </si>
  <si>
    <t>ТП - 1  Т - 1</t>
  </si>
  <si>
    <t>ТМ - 400/6</t>
  </si>
  <si>
    <t>ТП - 1  Т - 2</t>
  </si>
  <si>
    <t>ТП - 3а Т - 1</t>
  </si>
  <si>
    <t>ТП - 3а Т - 2</t>
  </si>
  <si>
    <t>ТП - 2</t>
  </si>
  <si>
    <t>ТМГ - 400/6</t>
  </si>
  <si>
    <t>ТП - 4  Т - 1</t>
  </si>
  <si>
    <t>ТП - 4  Т - 2</t>
  </si>
  <si>
    <t>ТП - 5  Т - 1</t>
  </si>
  <si>
    <t>ТП - 5  Т - 2</t>
  </si>
  <si>
    <t>ТП - 5А Т - 1</t>
  </si>
  <si>
    <t>ТМ -320/6</t>
  </si>
  <si>
    <t>ТП - 5А Т - 2</t>
  </si>
  <si>
    <t>ТП-6 Т-1</t>
  </si>
  <si>
    <t>ТМ-630/6</t>
  </si>
  <si>
    <t>ТП - 7   Т - 1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</si>
  <si>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</si>
  <si>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</si>
  <si>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</si>
  <si>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</si>
  <si>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</si>
  <si>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</si>
  <si>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</si>
  <si>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</si>
  <si>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</si>
  <si>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</si>
  <si>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</si>
  <si>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</si>
  <si>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</si>
  <si>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</si>
  <si>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</si>
  <si>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</si>
  <si>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</si>
  <si>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t>ТП - 14  Т- 2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</si>
  <si>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</si>
  <si>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</si>
  <si>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</si>
  <si>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</si>
  <si>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</si>
  <si>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</si>
  <si>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</si>
  <si>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t>ТП - 18   Т - 2</t>
  </si>
  <si>
    <t>ТП - 19   Т - 1</t>
  </si>
  <si>
    <t>ТП - 19   Т - 2</t>
  </si>
  <si>
    <t>ТП - 20   Т - 1</t>
  </si>
  <si>
    <t>ТМ - 250/6</t>
  </si>
  <si>
    <t>ТП - 20   Т - 2</t>
  </si>
  <si>
    <t>ТП - 21    Т - 1</t>
  </si>
  <si>
    <t>ТП - 21    Т - 2</t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</si>
  <si>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</si>
  <si>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</si>
  <si>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</si>
  <si>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</si>
  <si>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</si>
  <si>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</si>
  <si>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</si>
  <si>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</si>
  <si>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t>РП - 4    Т - 1</t>
  </si>
  <si>
    <t>РП - 4    Т - 2</t>
  </si>
  <si>
    <t>КТП Ждановка</t>
  </si>
  <si>
    <t>КТП - 27</t>
  </si>
  <si>
    <t>КТП - 28</t>
  </si>
  <si>
    <t>ТП-30 Т-1</t>
  </si>
  <si>
    <t>ТП-30 Т-2</t>
  </si>
  <si>
    <t>ТМГ-250/6</t>
  </si>
  <si>
    <t>ТМГ - 160/10</t>
  </si>
  <si>
    <t>ТМГ- 630/10</t>
  </si>
  <si>
    <r>
      <t xml:space="preserve">ТМ - </t>
    </r>
    <r>
      <rPr>
        <sz val="10"/>
        <rFont val="Arial Cyr"/>
        <charset val="204"/>
      </rPr>
      <t>400/10</t>
    </r>
  </si>
  <si>
    <r>
      <t>Т</t>
    </r>
    <r>
      <rPr>
        <sz val="10"/>
        <rFont val="Arial Cyr"/>
        <charset val="204"/>
      </rPr>
      <t>СМ - 200/10</t>
    </r>
  </si>
  <si>
    <r>
      <t>ТМ</t>
    </r>
    <r>
      <rPr>
        <sz val="10"/>
        <rFont val="Arial Cyr"/>
        <charset val="204"/>
      </rPr>
      <t>Г - 400/6</t>
    </r>
  </si>
  <si>
    <r>
      <t>ТМГ</t>
    </r>
    <r>
      <rPr>
        <sz val="10"/>
        <rFont val="Arial Cyr"/>
        <charset val="204"/>
      </rPr>
      <t xml:space="preserve"> - 400/6</t>
    </r>
  </si>
  <si>
    <r>
      <t xml:space="preserve">ТМ - </t>
    </r>
    <r>
      <rPr>
        <sz val="10"/>
        <rFont val="Arial Cyr"/>
        <charset val="204"/>
      </rPr>
      <t>630/6</t>
    </r>
  </si>
  <si>
    <r>
      <t>ТСМА</t>
    </r>
    <r>
      <rPr>
        <sz val="10"/>
        <rFont val="Arial Cyr"/>
        <charset val="204"/>
      </rPr>
      <t xml:space="preserve"> - 400/6</t>
    </r>
  </si>
  <si>
    <r>
      <t xml:space="preserve">ТМ - </t>
    </r>
    <r>
      <rPr>
        <sz val="10"/>
        <rFont val="Arial Cyr"/>
        <charset val="204"/>
      </rPr>
      <t>1000/6</t>
    </r>
  </si>
  <si>
    <r>
      <t>ТМ</t>
    </r>
    <r>
      <rPr>
        <sz val="10"/>
        <rFont val="Arial Cyr"/>
        <charset val="204"/>
      </rPr>
      <t>АФ - 320/6</t>
    </r>
  </si>
  <si>
    <r>
      <t>ТМ</t>
    </r>
    <r>
      <rPr>
        <sz val="10"/>
        <rFont val="Arial Cyr"/>
        <charset val="204"/>
      </rPr>
      <t>Ш - 320/6</t>
    </r>
  </si>
  <si>
    <t>г. Заполярный</t>
  </si>
  <si>
    <t>Итого по г. Заполярный</t>
  </si>
  <si>
    <t>ТМГ - 250/10</t>
  </si>
  <si>
    <t>ТМГ - 630/6</t>
  </si>
  <si>
    <r>
      <t>ТМГ -</t>
    </r>
    <r>
      <rPr>
        <sz val="10"/>
        <rFont val="Arial Cyr"/>
        <charset val="204"/>
      </rPr>
      <t xml:space="preserve"> 630/6</t>
    </r>
  </si>
  <si>
    <t>ТМГ -400/6</t>
  </si>
  <si>
    <t>ТМГ -400/10</t>
  </si>
  <si>
    <r>
      <t xml:space="preserve">ТМГ - </t>
    </r>
    <r>
      <rPr>
        <sz val="10"/>
        <rFont val="Arial Cyr"/>
        <charset val="204"/>
      </rPr>
      <t>400/6</t>
    </r>
  </si>
  <si>
    <t>ТМГ - 630/10</t>
  </si>
  <si>
    <r>
      <t>ТМ</t>
    </r>
    <r>
      <rPr>
        <sz val="10"/>
        <rFont val="Arial Cyr"/>
        <charset val="204"/>
      </rPr>
      <t xml:space="preserve"> - 400/10</t>
    </r>
  </si>
  <si>
    <r>
      <t>ТМ</t>
    </r>
    <r>
      <rPr>
        <sz val="10"/>
        <rFont val="Arial Cyr"/>
        <charset val="204"/>
      </rPr>
      <t>Г - 400/10</t>
    </r>
  </si>
  <si>
    <t>п. Никель</t>
  </si>
  <si>
    <t>Максимальный ток трансформатора, А</t>
  </si>
  <si>
    <t>ТМГ -630/6</t>
  </si>
  <si>
    <t>КТП-31</t>
  </si>
  <si>
    <t xml:space="preserve">ТМГ- 100/6 </t>
  </si>
  <si>
    <r>
      <t xml:space="preserve">ТСМА- </t>
    </r>
    <r>
      <rPr>
        <sz val="10"/>
        <rFont val="Arial Cyr"/>
        <charset val="204"/>
      </rPr>
      <t>400/6</t>
    </r>
  </si>
  <si>
    <t>КТП-32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</si>
</sst>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3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</cellStyleXfs>
  <cellXfs count="42">
    <xf numFmtId="0" fontId="0" fillId="0" borderId="0" xfId="0"/>
    <xf numFmtId="0" fontId="20" fillId="0" borderId="10" xfId="0" applyFont="1" applyBorder="1" applyAlignment="1">
      <alignment vertical="center" wrapText="1"/>
    </xf>
    <xf numFmtId="0" fontId="0" fillId="0" borderId="0" xfId="0" applyBorder="1"/>
    <xf numFmtId="0" fontId="0" fillId="0" borderId="10" xfId="0" applyBorder="1"/>
    <xf numFmtId="2" fontId="0" fillId="0" borderId="10" xfId="0" applyNumberFormat="1" applyBorder="1"/>
    <xf numFmtId="2" fontId="0" fillId="0" borderId="10" xfId="0" applyNumberFormat="1" applyFont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0" xfId="0" applyFill="1" applyBorder="1"/>
    <xf numFmtId="0" fontId="21" fillId="0" borderId="10" xfId="0" applyFont="1" applyBorder="1"/>
    <xf numFmtId="0" fontId="0" fillId="24" borderId="0" xfId="0" applyFill="1"/>
    <xf numFmtId="0" fontId="0" fillId="0" borderId="11" xfId="0" applyBorder="1"/>
    <xf numFmtId="0" fontId="20" fillId="0" borderId="12" xfId="0" applyFont="1" applyFill="1" applyBorder="1"/>
    <xf numFmtId="0" fontId="0" fillId="0" borderId="0" xfId="0" applyBorder="1" applyAlignment="1">
      <alignment horizontal="center"/>
    </xf>
    <xf numFmtId="2" fontId="0" fillId="0" borderId="10" xfId="0" applyNumberFormat="1" applyFont="1" applyFill="1" applyBorder="1"/>
    <xf numFmtId="2" fontId="0" fillId="0" borderId="10" xfId="0" applyNumberFormat="1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11" xfId="0" applyFont="1" applyFill="1" applyBorder="1"/>
    <xf numFmtId="0" fontId="0" fillId="0" borderId="0" xfId="0" applyFill="1"/>
    <xf numFmtId="0" fontId="21" fillId="0" borderId="10" xfId="0" applyFont="1" applyFill="1" applyBorder="1"/>
    <xf numFmtId="2" fontId="21" fillId="0" borderId="10" xfId="0" applyNumberFormat="1" applyFont="1" applyFill="1" applyBorder="1"/>
    <xf numFmtId="0" fontId="0" fillId="0" borderId="10" xfId="0" applyFont="1" applyFill="1" applyBorder="1" applyAlignment="1">
      <alignment horizontal="center"/>
    </xf>
    <xf numFmtId="164" fontId="21" fillId="0" borderId="10" xfId="0" applyNumberFormat="1" applyFont="1" applyFill="1" applyBorder="1"/>
    <xf numFmtId="0" fontId="21" fillId="0" borderId="0" xfId="0" applyFont="1" applyFill="1" applyBorder="1" applyAlignment="1">
      <alignment horizontal="center"/>
    </xf>
    <xf numFmtId="2" fontId="21" fillId="0" borderId="10" xfId="0" applyNumberFormat="1" applyFont="1" applyFill="1" applyBorder="1" applyAlignment="1">
      <alignment horizontal="center"/>
    </xf>
    <xf numFmtId="2" fontId="0" fillId="0" borderId="11" xfId="0" applyNumberFormat="1" applyFont="1" applyFill="1" applyBorder="1"/>
    <xf numFmtId="2" fontId="0" fillId="0" borderId="11" xfId="0" applyNumberFormat="1" applyFont="1" applyFill="1" applyBorder="1" applyAlignment="1">
      <alignment horizontal="center"/>
    </xf>
    <xf numFmtId="2" fontId="0" fillId="0" borderId="12" xfId="0" applyNumberFormat="1" applyFont="1" applyFill="1" applyBorder="1"/>
    <xf numFmtId="1" fontId="21" fillId="0" borderId="10" xfId="0" applyNumberFormat="1" applyFont="1" applyFill="1" applyBorder="1"/>
    <xf numFmtId="1" fontId="21" fillId="0" borderId="10" xfId="0" applyNumberFormat="1" applyFont="1" applyFill="1" applyBorder="1" applyAlignment="1">
      <alignment horizontal="center"/>
    </xf>
    <xf numFmtId="0" fontId="0" fillId="0" borderId="10" xfId="0" applyFont="1" applyBorder="1"/>
    <xf numFmtId="0" fontId="0" fillId="0" borderId="12" xfId="0" applyFont="1" applyFill="1" applyBorder="1"/>
    <xf numFmtId="0" fontId="0" fillId="0" borderId="10" xfId="0" applyFill="1" applyBorder="1"/>
    <xf numFmtId="0" fontId="20" fillId="0" borderId="10" xfId="0" applyFont="1" applyBorder="1" applyAlignment="1">
      <alignment vertical="center" wrapText="1"/>
    </xf>
    <xf numFmtId="0" fontId="0" fillId="0" borderId="10" xfId="0" applyBorder="1" applyAlignment="1"/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vertical="center" wrapText="1" shrinkToFit="1"/>
    </xf>
    <xf numFmtId="0" fontId="21" fillId="0" borderId="10" xfId="0" applyFont="1" applyBorder="1" applyAlignment="1"/>
    <xf numFmtId="0" fontId="21" fillId="0" borderId="10" xfId="0" applyFont="1" applyBorder="1" applyAlignment="1">
      <alignment vertical="center" wrapText="1"/>
    </xf>
    <xf numFmtId="0" fontId="21" fillId="0" borderId="10" xfId="0" applyFont="1" applyFill="1" applyBorder="1" applyAlignment="1">
      <alignment vertical="center" wrapText="1"/>
    </xf>
  </cellXfs>
  <cellStyles count="42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M138"/>
  <sheetViews>
    <sheetView tabSelected="1" topLeftCell="A115" zoomScaleNormal="100" zoomScalePageLayoutView="110" workbookViewId="0">
      <selection activeCell="Q29" sqref="Q29"/>
    </sheetView>
  </sheetViews>
  <sheetFormatPr defaultRowHeight="12.75" x14ac:dyDescent="0.2"/>
  <cols>
    <col min="1" max="1" width="5.140625" customWidth="1"/>
    <col min="2" max="2" width="15.85546875" customWidth="1"/>
    <col min="3" max="3" width="14.5703125" customWidth="1"/>
    <col min="4" max="4" width="10.28515625" customWidth="1"/>
    <col min="5" max="5" width="10.5703125" bestFit="1" customWidth="1"/>
    <col min="7" max="7" width="14.42578125" customWidth="1"/>
    <col min="8" max="8" width="7.85546875" customWidth="1"/>
    <col min="9" max="9" width="9.42578125" customWidth="1"/>
    <col min="10" max="10" width="9.28515625" customWidth="1"/>
    <col min="11" max="11" width="11.85546875" customWidth="1"/>
    <col min="12" max="12" width="14.28515625" customWidth="1"/>
    <col min="13" max="14" width="14.42578125" customWidth="1"/>
    <col min="15" max="15" width="11.7109375" customWidth="1"/>
  </cols>
  <sheetData>
    <row r="2" spans="1:14" x14ac:dyDescent="0.2">
      <c r="A2" s="38" t="s">
        <v>0</v>
      </c>
      <c r="B2" s="40" t="s">
        <v>1</v>
      </c>
      <c r="C2" s="41" t="s">
        <v>2</v>
      </c>
      <c r="D2" s="40" t="s">
        <v>3</v>
      </c>
      <c r="E2" s="40" t="s">
        <v>4</v>
      </c>
      <c r="F2" s="40" t="s">
        <v>5</v>
      </c>
      <c r="G2" s="40" t="s">
        <v>6</v>
      </c>
      <c r="H2" s="37" t="s">
        <v>177</v>
      </c>
      <c r="I2" s="37"/>
      <c r="J2" s="37"/>
      <c r="K2" s="37"/>
      <c r="L2" s="32" t="s">
        <v>11</v>
      </c>
      <c r="M2" s="32" t="s">
        <v>12</v>
      </c>
      <c r="N2" s="32" t="s">
        <v>13</v>
      </c>
    </row>
    <row r="3" spans="1:14" s="2" customFormat="1" ht="47.25" customHeight="1" x14ac:dyDescent="0.2">
      <c r="A3" s="39"/>
      <c r="B3" s="39"/>
      <c r="C3" s="39"/>
      <c r="D3" s="39"/>
      <c r="E3" s="39"/>
      <c r="F3" s="39"/>
      <c r="G3" s="39"/>
      <c r="H3" s="1" t="s">
        <v>7</v>
      </c>
      <c r="I3" s="1" t="s">
        <v>8</v>
      </c>
      <c r="J3" s="1" t="s">
        <v>9</v>
      </c>
      <c r="K3" s="1" t="s">
        <v>10</v>
      </c>
      <c r="L3" s="33"/>
      <c r="M3" s="33"/>
      <c r="N3" s="33"/>
    </row>
    <row r="4" spans="1:14" s="2" customFormat="1" ht="12.75" customHeight="1" x14ac:dyDescent="0.2">
      <c r="A4" s="34" t="s">
        <v>176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4" s="2" customFormat="1" x14ac:dyDescent="0.2">
      <c r="A5" s="3">
        <v>1</v>
      </c>
      <c r="B5" s="31" t="s">
        <v>14</v>
      </c>
      <c r="C5" s="3" t="s">
        <v>171</v>
      </c>
      <c r="D5" s="3">
        <v>400</v>
      </c>
      <c r="E5" s="3">
        <f t="shared" ref="E5:E36" si="0">F5*25</f>
        <v>577.5</v>
      </c>
      <c r="F5" s="3">
        <v>23.1</v>
      </c>
      <c r="G5" s="4">
        <f t="shared" ref="G5:G36" si="1">1.73*0.4*0.9*((H5+I5+J5)/3)/7*10</f>
        <v>0</v>
      </c>
      <c r="H5" s="13">
        <v>0</v>
      </c>
      <c r="I5" s="14">
        <v>0</v>
      </c>
      <c r="J5" s="14">
        <v>0</v>
      </c>
      <c r="K5" s="6">
        <f t="shared" ref="K5:K36" si="2">(H5+I5+J5)/3/7*10</f>
        <v>0</v>
      </c>
      <c r="L5" s="5">
        <f t="shared" ref="L5:L36" si="3">K5/E5</f>
        <v>0</v>
      </c>
      <c r="M5" s="4">
        <f>400*0.85-G5-G6</f>
        <v>300.25942857142854</v>
      </c>
      <c r="N5" s="4">
        <f t="shared" ref="N5:N36" si="4">M5/0.85</f>
        <v>353.24638655462184</v>
      </c>
    </row>
    <row r="6" spans="1:14" s="2" customFormat="1" x14ac:dyDescent="0.2">
      <c r="A6" s="3">
        <f t="shared" ref="A6:A37" si="5">A5+1</f>
        <v>2</v>
      </c>
      <c r="B6" s="31" t="s">
        <v>15</v>
      </c>
      <c r="C6" s="3" t="s">
        <v>38</v>
      </c>
      <c r="D6" s="3">
        <v>400</v>
      </c>
      <c r="E6" s="3">
        <f t="shared" si="0"/>
        <v>577.5</v>
      </c>
      <c r="F6" s="3">
        <v>23.1</v>
      </c>
      <c r="G6" s="4">
        <f t="shared" si="1"/>
        <v>39.740571428571428</v>
      </c>
      <c r="H6" s="13">
        <v>49</v>
      </c>
      <c r="I6" s="14">
        <v>52</v>
      </c>
      <c r="J6" s="14">
        <v>33</v>
      </c>
      <c r="K6" s="6">
        <f t="shared" si="2"/>
        <v>63.809523809523803</v>
      </c>
      <c r="L6" s="5">
        <f t="shared" si="3"/>
        <v>0.11049268192125333</v>
      </c>
      <c r="M6" s="4">
        <f>400*0.85-G6-G5</f>
        <v>300.25942857142854</v>
      </c>
      <c r="N6" s="4">
        <f t="shared" si="4"/>
        <v>353.24638655462184</v>
      </c>
    </row>
    <row r="7" spans="1:14" s="2" customFormat="1" x14ac:dyDescent="0.2">
      <c r="A7" s="3">
        <f t="shared" si="5"/>
        <v>3</v>
      </c>
      <c r="B7" s="15" t="s">
        <v>17</v>
      </c>
      <c r="C7" s="15" t="s">
        <v>155</v>
      </c>
      <c r="D7" s="15">
        <v>630</v>
      </c>
      <c r="E7" s="15">
        <f t="shared" si="0"/>
        <v>910</v>
      </c>
      <c r="F7" s="15">
        <v>36.4</v>
      </c>
      <c r="G7" s="13">
        <f t="shared" si="1"/>
        <v>70.584000000000003</v>
      </c>
      <c r="H7" s="13">
        <v>75</v>
      </c>
      <c r="I7" s="14">
        <v>65</v>
      </c>
      <c r="J7" s="14">
        <v>98</v>
      </c>
      <c r="K7" s="14">
        <f t="shared" si="2"/>
        <v>113.33333333333331</v>
      </c>
      <c r="L7" s="14">
        <f t="shared" si="3"/>
        <v>0.12454212454212452</v>
      </c>
      <c r="M7" s="13">
        <f>630*0.85-G7-G8</f>
        <v>452.46</v>
      </c>
      <c r="N7" s="13">
        <f t="shared" si="4"/>
        <v>532.30588235294113</v>
      </c>
    </row>
    <row r="8" spans="1:14" s="2" customFormat="1" x14ac:dyDescent="0.2">
      <c r="A8" s="3">
        <f t="shared" si="5"/>
        <v>4</v>
      </c>
      <c r="B8" s="15" t="s">
        <v>19</v>
      </c>
      <c r="C8" s="15" t="s">
        <v>155</v>
      </c>
      <c r="D8" s="15">
        <v>630</v>
      </c>
      <c r="E8" s="15">
        <f t="shared" si="0"/>
        <v>910</v>
      </c>
      <c r="F8" s="15">
        <v>36.4</v>
      </c>
      <c r="G8" s="13">
        <f t="shared" si="1"/>
        <v>12.456</v>
      </c>
      <c r="H8" s="13">
        <v>22</v>
      </c>
      <c r="I8" s="14">
        <v>13</v>
      </c>
      <c r="J8" s="14">
        <v>7</v>
      </c>
      <c r="K8" s="14">
        <f t="shared" si="2"/>
        <v>20</v>
      </c>
      <c r="L8" s="14">
        <f t="shared" si="3"/>
        <v>2.197802197802198E-2</v>
      </c>
      <c r="M8" s="13">
        <f>630*0.85-G8-G7</f>
        <v>452.46</v>
      </c>
      <c r="N8" s="13">
        <f t="shared" si="4"/>
        <v>532.30588235294113</v>
      </c>
    </row>
    <row r="9" spans="1:14" s="2" customFormat="1" x14ac:dyDescent="0.2">
      <c r="A9" s="3">
        <f t="shared" si="5"/>
        <v>5</v>
      </c>
      <c r="B9" s="15" t="s">
        <v>20</v>
      </c>
      <c r="C9" s="15" t="s">
        <v>18</v>
      </c>
      <c r="D9" s="15">
        <v>630</v>
      </c>
      <c r="E9" s="15">
        <f t="shared" si="0"/>
        <v>910</v>
      </c>
      <c r="F9" s="15">
        <v>36.4</v>
      </c>
      <c r="G9" s="13">
        <f t="shared" si="1"/>
        <v>25.505142857142857</v>
      </c>
      <c r="H9" s="13">
        <v>49</v>
      </c>
      <c r="I9" s="14">
        <v>16</v>
      </c>
      <c r="J9" s="14">
        <v>21</v>
      </c>
      <c r="K9" s="14">
        <f t="shared" si="2"/>
        <v>40.952380952380956</v>
      </c>
      <c r="L9" s="14">
        <f t="shared" si="3"/>
        <v>4.5002616431187865E-2</v>
      </c>
      <c r="M9" s="13">
        <f>630*0.85-G9-G10</f>
        <v>428.14114285714288</v>
      </c>
      <c r="N9" s="13">
        <f t="shared" si="4"/>
        <v>503.69546218487397</v>
      </c>
    </row>
    <row r="10" spans="1:14" s="2" customFormat="1" x14ac:dyDescent="0.2">
      <c r="A10" s="3">
        <f t="shared" si="5"/>
        <v>6</v>
      </c>
      <c r="B10" s="15" t="s">
        <v>21</v>
      </c>
      <c r="C10" s="15" t="s">
        <v>18</v>
      </c>
      <c r="D10" s="15">
        <v>630</v>
      </c>
      <c r="E10" s="15">
        <f t="shared" si="0"/>
        <v>910</v>
      </c>
      <c r="F10" s="15">
        <v>36.4</v>
      </c>
      <c r="G10" s="13">
        <f t="shared" si="1"/>
        <v>81.85371428571429</v>
      </c>
      <c r="H10" s="13">
        <v>83</v>
      </c>
      <c r="I10" s="14">
        <v>104</v>
      </c>
      <c r="J10" s="14">
        <v>89</v>
      </c>
      <c r="K10" s="14">
        <f t="shared" si="2"/>
        <v>131.42857142857142</v>
      </c>
      <c r="L10" s="14">
        <f t="shared" si="3"/>
        <v>0.14442700156985869</v>
      </c>
      <c r="M10" s="13">
        <f>630*0.85-G10-G9</f>
        <v>428.14114285714282</v>
      </c>
      <c r="N10" s="13">
        <f t="shared" si="4"/>
        <v>503.69546218487392</v>
      </c>
    </row>
    <row r="11" spans="1:14" s="2" customFormat="1" x14ac:dyDescent="0.2">
      <c r="A11" s="3">
        <f t="shared" si="5"/>
        <v>7</v>
      </c>
      <c r="B11" s="15" t="s">
        <v>22</v>
      </c>
      <c r="C11" s="15" t="s">
        <v>23</v>
      </c>
      <c r="D11" s="15">
        <v>250</v>
      </c>
      <c r="E11" s="15">
        <f t="shared" si="0"/>
        <v>362.5</v>
      </c>
      <c r="F11" s="15">
        <v>14.5</v>
      </c>
      <c r="G11" s="13">
        <f t="shared" si="1"/>
        <v>90.454285714285717</v>
      </c>
      <c r="H11" s="13">
        <v>97</v>
      </c>
      <c r="I11" s="14">
        <v>90</v>
      </c>
      <c r="J11" s="14">
        <v>118</v>
      </c>
      <c r="K11" s="14">
        <f t="shared" si="2"/>
        <v>145.23809523809524</v>
      </c>
      <c r="L11" s="14">
        <f t="shared" si="3"/>
        <v>0.40065681444991791</v>
      </c>
      <c r="M11" s="13">
        <f>250*0.85-G11-G12</f>
        <v>122.04571428571428</v>
      </c>
      <c r="N11" s="13">
        <f t="shared" si="4"/>
        <v>143.58319327731093</v>
      </c>
    </row>
    <row r="12" spans="1:14" s="2" customFormat="1" x14ac:dyDescent="0.2">
      <c r="A12" s="3">
        <f t="shared" si="5"/>
        <v>8</v>
      </c>
      <c r="B12" s="15" t="s">
        <v>24</v>
      </c>
      <c r="C12" s="15" t="s">
        <v>23</v>
      </c>
      <c r="D12" s="15">
        <v>250</v>
      </c>
      <c r="E12" s="15">
        <f t="shared" si="0"/>
        <v>362.5</v>
      </c>
      <c r="F12" s="15">
        <v>14.5</v>
      </c>
      <c r="G12" s="13">
        <f t="shared" si="1"/>
        <v>0</v>
      </c>
      <c r="H12" s="13">
        <v>0</v>
      </c>
      <c r="I12" s="14">
        <v>0</v>
      </c>
      <c r="J12" s="14">
        <v>0</v>
      </c>
      <c r="K12" s="14">
        <f t="shared" si="2"/>
        <v>0</v>
      </c>
      <c r="L12" s="14">
        <f t="shared" si="3"/>
        <v>0</v>
      </c>
      <c r="M12" s="13">
        <f>250*0.85-G12-G11</f>
        <v>122.04571428571428</v>
      </c>
      <c r="N12" s="13">
        <f t="shared" si="4"/>
        <v>143.58319327731093</v>
      </c>
    </row>
    <row r="13" spans="1:14" s="2" customFormat="1" x14ac:dyDescent="0.2">
      <c r="A13" s="3">
        <f t="shared" si="5"/>
        <v>9</v>
      </c>
      <c r="B13" s="15" t="s">
        <v>25</v>
      </c>
      <c r="C13" s="15" t="s">
        <v>26</v>
      </c>
      <c r="D13" s="15">
        <v>400</v>
      </c>
      <c r="E13" s="15">
        <f t="shared" si="0"/>
        <v>577.5</v>
      </c>
      <c r="F13" s="15">
        <v>23.1</v>
      </c>
      <c r="G13" s="13">
        <f t="shared" si="1"/>
        <v>91.344000000000008</v>
      </c>
      <c r="H13" s="13">
        <v>99</v>
      </c>
      <c r="I13" s="14">
        <v>94</v>
      </c>
      <c r="J13" s="14">
        <v>115</v>
      </c>
      <c r="K13" s="14">
        <f t="shared" si="2"/>
        <v>146.66666666666669</v>
      </c>
      <c r="L13" s="14">
        <f t="shared" si="3"/>
        <v>0.25396825396825401</v>
      </c>
      <c r="M13" s="13">
        <f>400*0.85-G13-G14</f>
        <v>238.27600000000001</v>
      </c>
      <c r="N13" s="13">
        <f t="shared" si="4"/>
        <v>280.32470588235299</v>
      </c>
    </row>
    <row r="14" spans="1:14" s="2" customFormat="1" x14ac:dyDescent="0.2">
      <c r="A14" s="3">
        <f t="shared" si="5"/>
        <v>10</v>
      </c>
      <c r="B14" s="15" t="s">
        <v>27</v>
      </c>
      <c r="C14" s="15" t="s">
        <v>26</v>
      </c>
      <c r="D14" s="15">
        <v>400</v>
      </c>
      <c r="E14" s="15">
        <f t="shared" si="0"/>
        <v>577.5</v>
      </c>
      <c r="F14" s="15">
        <v>23.1</v>
      </c>
      <c r="G14" s="13">
        <f t="shared" si="1"/>
        <v>10.38</v>
      </c>
      <c r="H14" s="13">
        <v>16</v>
      </c>
      <c r="I14" s="14">
        <v>11</v>
      </c>
      <c r="J14" s="14">
        <v>8</v>
      </c>
      <c r="K14" s="14">
        <f t="shared" si="2"/>
        <v>16.666666666666664</v>
      </c>
      <c r="L14" s="14">
        <f t="shared" si="3"/>
        <v>2.8860028860028857E-2</v>
      </c>
      <c r="M14" s="13">
        <f>400*0.85-G14-G13</f>
        <v>238.27600000000001</v>
      </c>
      <c r="N14" s="13">
        <f t="shared" si="4"/>
        <v>280.32470588235299</v>
      </c>
    </row>
    <row r="15" spans="1:14" s="2" customFormat="1" x14ac:dyDescent="0.2">
      <c r="A15" s="3">
        <f t="shared" si="5"/>
        <v>11</v>
      </c>
      <c r="B15" s="15" t="s">
        <v>28</v>
      </c>
      <c r="C15" s="15" t="s">
        <v>23</v>
      </c>
      <c r="D15" s="15">
        <v>250</v>
      </c>
      <c r="E15" s="15">
        <f t="shared" si="0"/>
        <v>362.5</v>
      </c>
      <c r="F15" s="15">
        <v>14.5</v>
      </c>
      <c r="G15" s="13">
        <f t="shared" si="1"/>
        <v>70.880571428571443</v>
      </c>
      <c r="H15" s="13">
        <v>74</v>
      </c>
      <c r="I15" s="14">
        <v>82</v>
      </c>
      <c r="J15" s="14">
        <v>83</v>
      </c>
      <c r="K15" s="14">
        <f t="shared" si="2"/>
        <v>113.80952380952381</v>
      </c>
      <c r="L15" s="14">
        <f t="shared" si="3"/>
        <v>0.31395730706075536</v>
      </c>
      <c r="M15" s="13">
        <f>250*0.85-G15-G16</f>
        <v>82.30514285714284</v>
      </c>
      <c r="N15" s="13">
        <f t="shared" si="4"/>
        <v>96.829579831932762</v>
      </c>
    </row>
    <row r="16" spans="1:14" s="2" customFormat="1" x14ac:dyDescent="0.2">
      <c r="A16" s="3">
        <f t="shared" si="5"/>
        <v>12</v>
      </c>
      <c r="B16" s="15" t="s">
        <v>29</v>
      </c>
      <c r="C16" s="15" t="s">
        <v>23</v>
      </c>
      <c r="D16" s="15">
        <v>250</v>
      </c>
      <c r="E16" s="15">
        <f t="shared" si="0"/>
        <v>362.5</v>
      </c>
      <c r="F16" s="15">
        <v>14.5</v>
      </c>
      <c r="G16" s="13">
        <f t="shared" si="1"/>
        <v>59.314285714285717</v>
      </c>
      <c r="H16" s="13">
        <v>51</v>
      </c>
      <c r="I16" s="14">
        <v>73</v>
      </c>
      <c r="J16" s="14">
        <v>76</v>
      </c>
      <c r="K16" s="14">
        <f t="shared" si="2"/>
        <v>95.238095238095241</v>
      </c>
      <c r="L16" s="14">
        <f t="shared" si="3"/>
        <v>0.26272577996715929</v>
      </c>
      <c r="M16" s="13">
        <f>250*0.85-G16-G15</f>
        <v>82.30514285714284</v>
      </c>
      <c r="N16" s="13">
        <f t="shared" si="4"/>
        <v>96.829579831932762</v>
      </c>
    </row>
    <row r="17" spans="1:14" s="2" customFormat="1" x14ac:dyDescent="0.2">
      <c r="A17" s="3">
        <f t="shared" si="5"/>
        <v>13</v>
      </c>
      <c r="B17" s="15" t="s">
        <v>30</v>
      </c>
      <c r="C17" s="15" t="s">
        <v>173</v>
      </c>
      <c r="D17" s="15">
        <v>630</v>
      </c>
      <c r="E17" s="15">
        <v>910</v>
      </c>
      <c r="F17" s="15">
        <v>36.4</v>
      </c>
      <c r="G17" s="13">
        <f t="shared" si="1"/>
        <v>147.69257142857143</v>
      </c>
      <c r="H17" s="13">
        <v>192</v>
      </c>
      <c r="I17" s="14">
        <v>114</v>
      </c>
      <c r="J17" s="14">
        <v>192</v>
      </c>
      <c r="K17" s="14">
        <v>156</v>
      </c>
      <c r="L17" s="14">
        <f t="shared" si="3"/>
        <v>0.17142857142857143</v>
      </c>
      <c r="M17" s="13">
        <f>630*0.85-G17-G18</f>
        <v>306.25028571428572</v>
      </c>
      <c r="N17" s="13">
        <f t="shared" si="4"/>
        <v>360.29445378151263</v>
      </c>
    </row>
    <row r="18" spans="1:14" s="2" customFormat="1" x14ac:dyDescent="0.2">
      <c r="A18" s="3">
        <f t="shared" si="5"/>
        <v>14</v>
      </c>
      <c r="B18" s="15" t="s">
        <v>31</v>
      </c>
      <c r="C18" s="15" t="s">
        <v>173</v>
      </c>
      <c r="D18" s="15">
        <v>630</v>
      </c>
      <c r="E18" s="15">
        <v>910</v>
      </c>
      <c r="F18" s="15">
        <v>36.4</v>
      </c>
      <c r="G18" s="13">
        <f t="shared" si="1"/>
        <v>81.55714285714285</v>
      </c>
      <c r="H18" s="13">
        <v>119</v>
      </c>
      <c r="I18" s="14">
        <v>113</v>
      </c>
      <c r="J18" s="14">
        <v>43</v>
      </c>
      <c r="K18" s="14">
        <f t="shared" si="2"/>
        <v>130.95238095238096</v>
      </c>
      <c r="L18" s="14">
        <f t="shared" si="3"/>
        <v>0.14390371533228677</v>
      </c>
      <c r="M18" s="13">
        <f>630*0.85-G18-G17</f>
        <v>306.25028571428572</v>
      </c>
      <c r="N18" s="13">
        <f t="shared" si="4"/>
        <v>360.29445378151263</v>
      </c>
    </row>
    <row r="19" spans="1:14" s="2" customFormat="1" x14ac:dyDescent="0.2">
      <c r="A19" s="3">
        <f t="shared" si="5"/>
        <v>15</v>
      </c>
      <c r="B19" s="15" t="s">
        <v>32</v>
      </c>
      <c r="C19" s="15" t="s">
        <v>23</v>
      </c>
      <c r="D19" s="15">
        <v>250</v>
      </c>
      <c r="E19" s="15">
        <f t="shared" si="0"/>
        <v>362.5</v>
      </c>
      <c r="F19" s="15">
        <v>14.5</v>
      </c>
      <c r="G19" s="13">
        <f t="shared" si="1"/>
        <v>17.201142857142855</v>
      </c>
      <c r="H19" s="13">
        <v>29</v>
      </c>
      <c r="I19" s="14">
        <v>4</v>
      </c>
      <c r="J19" s="14">
        <v>25</v>
      </c>
      <c r="K19" s="14">
        <f t="shared" si="2"/>
        <v>27.61904761904762</v>
      </c>
      <c r="L19" s="14">
        <f t="shared" si="3"/>
        <v>7.6190476190476197E-2</v>
      </c>
      <c r="M19" s="13">
        <f>250*0.85-G19-G20</f>
        <v>195.29885714285714</v>
      </c>
      <c r="N19" s="13">
        <f t="shared" si="4"/>
        <v>229.76336134453783</v>
      </c>
    </row>
    <row r="20" spans="1:14" s="2" customFormat="1" x14ac:dyDescent="0.2">
      <c r="A20" s="3">
        <f t="shared" si="5"/>
        <v>16</v>
      </c>
      <c r="B20" s="15" t="s">
        <v>33</v>
      </c>
      <c r="C20" s="15" t="s">
        <v>34</v>
      </c>
      <c r="D20" s="15">
        <v>200</v>
      </c>
      <c r="E20" s="15">
        <f t="shared" si="0"/>
        <v>362.5</v>
      </c>
      <c r="F20" s="15">
        <v>14.5</v>
      </c>
      <c r="G20" s="13">
        <f t="shared" si="1"/>
        <v>0</v>
      </c>
      <c r="H20" s="13">
        <v>0</v>
      </c>
      <c r="I20" s="14">
        <v>0</v>
      </c>
      <c r="J20" s="14">
        <v>0</v>
      </c>
      <c r="K20" s="14">
        <f t="shared" si="2"/>
        <v>0</v>
      </c>
      <c r="L20" s="14">
        <f t="shared" si="3"/>
        <v>0</v>
      </c>
      <c r="M20" s="13">
        <f>200*0.85-G20-G19</f>
        <v>152.79885714285714</v>
      </c>
      <c r="N20" s="13">
        <f t="shared" si="4"/>
        <v>179.76336134453783</v>
      </c>
    </row>
    <row r="21" spans="1:14" s="2" customFormat="1" x14ac:dyDescent="0.2">
      <c r="A21" s="3">
        <f t="shared" si="5"/>
        <v>17</v>
      </c>
      <c r="B21" s="15" t="s">
        <v>35</v>
      </c>
      <c r="C21" s="15" t="s">
        <v>23</v>
      </c>
      <c r="D21" s="15">
        <v>250</v>
      </c>
      <c r="E21" s="15">
        <f t="shared" si="0"/>
        <v>362.5</v>
      </c>
      <c r="F21" s="15">
        <v>14.5</v>
      </c>
      <c r="G21" s="13">
        <f t="shared" si="1"/>
        <v>18.98057142857143</v>
      </c>
      <c r="H21" s="13">
        <v>17</v>
      </c>
      <c r="I21" s="14">
        <v>29</v>
      </c>
      <c r="J21" s="14">
        <v>18</v>
      </c>
      <c r="K21" s="14">
        <f t="shared" si="2"/>
        <v>30.476190476190474</v>
      </c>
      <c r="L21" s="14">
        <f t="shared" si="3"/>
        <v>8.4072249589490958E-2</v>
      </c>
      <c r="M21" s="13">
        <f>250*0.85-G21</f>
        <v>193.51942857142856</v>
      </c>
      <c r="N21" s="13">
        <f t="shared" si="4"/>
        <v>227.66991596638655</v>
      </c>
    </row>
    <row r="22" spans="1:14" s="2" customFormat="1" x14ac:dyDescent="0.2">
      <c r="A22" s="3">
        <f t="shared" si="5"/>
        <v>18</v>
      </c>
      <c r="B22" s="15" t="s">
        <v>36</v>
      </c>
      <c r="C22" s="15" t="s">
        <v>38</v>
      </c>
      <c r="D22" s="15">
        <v>400</v>
      </c>
      <c r="E22" s="15">
        <v>577.5</v>
      </c>
      <c r="F22" s="15">
        <v>23.1</v>
      </c>
      <c r="G22" s="13">
        <f t="shared" si="1"/>
        <v>21.056571428571431</v>
      </c>
      <c r="H22" s="13">
        <v>32</v>
      </c>
      <c r="I22" s="14">
        <v>21</v>
      </c>
      <c r="J22" s="14">
        <v>18</v>
      </c>
      <c r="K22" s="14">
        <f t="shared" si="2"/>
        <v>33.80952380952381</v>
      </c>
      <c r="L22" s="14">
        <f t="shared" si="3"/>
        <v>5.8544629973201402E-2</v>
      </c>
      <c r="M22" s="13">
        <f>400*0.85-G22</f>
        <v>318.94342857142857</v>
      </c>
      <c r="N22" s="13">
        <f t="shared" si="4"/>
        <v>375.22756302521009</v>
      </c>
    </row>
    <row r="23" spans="1:14" s="2" customFormat="1" x14ac:dyDescent="0.2">
      <c r="A23" s="3">
        <f t="shared" si="5"/>
        <v>19</v>
      </c>
      <c r="B23" s="15" t="s">
        <v>37</v>
      </c>
      <c r="C23" s="15" t="s">
        <v>38</v>
      </c>
      <c r="D23" s="15">
        <v>400</v>
      </c>
      <c r="E23" s="15">
        <f t="shared" si="0"/>
        <v>577.5</v>
      </c>
      <c r="F23" s="15">
        <v>23.1</v>
      </c>
      <c r="G23" s="13">
        <f t="shared" si="1"/>
        <v>62.57657142857142</v>
      </c>
      <c r="H23" s="13">
        <v>93</v>
      </c>
      <c r="I23" s="14">
        <v>52</v>
      </c>
      <c r="J23" s="14">
        <v>66</v>
      </c>
      <c r="K23" s="14">
        <f t="shared" si="2"/>
        <v>100.47619047619048</v>
      </c>
      <c r="L23" s="14">
        <f t="shared" si="3"/>
        <v>0.17398474541331685</v>
      </c>
      <c r="M23" s="13">
        <f>400*0.85-G23</f>
        <v>277.42342857142859</v>
      </c>
      <c r="N23" s="13">
        <f t="shared" si="4"/>
        <v>326.38050420168071</v>
      </c>
    </row>
    <row r="24" spans="1:14" s="2" customFormat="1" x14ac:dyDescent="0.2">
      <c r="A24" s="3">
        <f t="shared" si="5"/>
        <v>20</v>
      </c>
      <c r="B24" s="15" t="s">
        <v>39</v>
      </c>
      <c r="C24" s="15" t="s">
        <v>26</v>
      </c>
      <c r="D24" s="15">
        <v>400</v>
      </c>
      <c r="E24" s="15">
        <f t="shared" si="0"/>
        <v>577.5</v>
      </c>
      <c r="F24" s="15">
        <v>23.1</v>
      </c>
      <c r="G24" s="13">
        <f t="shared" si="1"/>
        <v>167.26628571428569</v>
      </c>
      <c r="H24" s="13">
        <v>165</v>
      </c>
      <c r="I24" s="14">
        <v>196</v>
      </c>
      <c r="J24" s="14">
        <v>203</v>
      </c>
      <c r="K24" s="14">
        <f t="shared" si="2"/>
        <v>268.57142857142856</v>
      </c>
      <c r="L24" s="14">
        <f t="shared" si="3"/>
        <v>0.46505875077303643</v>
      </c>
      <c r="M24" s="13">
        <f>400*0.85-G24</f>
        <v>172.73371428571431</v>
      </c>
      <c r="N24" s="13">
        <f t="shared" si="4"/>
        <v>203.21613445378156</v>
      </c>
    </row>
    <row r="25" spans="1:14" s="2" customFormat="1" x14ac:dyDescent="0.2">
      <c r="A25" s="3">
        <f t="shared" si="5"/>
        <v>21</v>
      </c>
      <c r="B25" s="15" t="s">
        <v>40</v>
      </c>
      <c r="C25" s="15" t="s">
        <v>171</v>
      </c>
      <c r="D25" s="15">
        <v>400</v>
      </c>
      <c r="E25" s="15">
        <v>577.5</v>
      </c>
      <c r="F25" s="15">
        <v>23.1</v>
      </c>
      <c r="G25" s="13">
        <f t="shared" si="1"/>
        <v>77.998285714285714</v>
      </c>
      <c r="H25" s="13">
        <v>78</v>
      </c>
      <c r="I25" s="14">
        <v>91</v>
      </c>
      <c r="J25" s="14">
        <v>94</v>
      </c>
      <c r="K25" s="14">
        <f t="shared" si="2"/>
        <v>125.23809523809524</v>
      </c>
      <c r="L25" s="14">
        <f t="shared" si="3"/>
        <v>0.2168625025767883</v>
      </c>
      <c r="M25" s="13">
        <f>400*0.85-G25</f>
        <v>262.00171428571429</v>
      </c>
      <c r="N25" s="13">
        <f t="shared" si="4"/>
        <v>308.23731092436975</v>
      </c>
    </row>
    <row r="26" spans="1:14" s="2" customFormat="1" x14ac:dyDescent="0.2">
      <c r="A26" s="3">
        <f t="shared" si="5"/>
        <v>22</v>
      </c>
      <c r="B26" s="15" t="s">
        <v>41</v>
      </c>
      <c r="C26" s="15" t="s">
        <v>42</v>
      </c>
      <c r="D26" s="15">
        <v>250</v>
      </c>
      <c r="E26" s="15">
        <f t="shared" si="0"/>
        <v>362.5</v>
      </c>
      <c r="F26" s="15">
        <v>14.5</v>
      </c>
      <c r="G26" s="13">
        <f t="shared" si="1"/>
        <v>67.618285714285719</v>
      </c>
      <c r="H26" s="13">
        <v>67</v>
      </c>
      <c r="I26" s="14">
        <v>69</v>
      </c>
      <c r="J26" s="14">
        <v>92</v>
      </c>
      <c r="K26" s="14">
        <f t="shared" si="2"/>
        <v>108.57142857142858</v>
      </c>
      <c r="L26" s="14">
        <f t="shared" si="3"/>
        <v>0.29950738916256159</v>
      </c>
      <c r="M26" s="13">
        <f>250*0.85-G26-G27</f>
        <v>104.25142857142856</v>
      </c>
      <c r="N26" s="13">
        <f t="shared" si="4"/>
        <v>122.64873949579831</v>
      </c>
    </row>
    <row r="27" spans="1:14" s="2" customFormat="1" x14ac:dyDescent="0.2">
      <c r="A27" s="3">
        <f t="shared" si="5"/>
        <v>23</v>
      </c>
      <c r="B27" s="15" t="s">
        <v>43</v>
      </c>
      <c r="C27" s="15" t="s">
        <v>42</v>
      </c>
      <c r="D27" s="15">
        <v>250</v>
      </c>
      <c r="E27" s="15">
        <f t="shared" si="0"/>
        <v>362.5</v>
      </c>
      <c r="F27" s="15">
        <v>14.5</v>
      </c>
      <c r="G27" s="13">
        <f t="shared" si="1"/>
        <v>40.630285714285712</v>
      </c>
      <c r="H27" s="13">
        <v>54</v>
      </c>
      <c r="I27" s="14">
        <v>33</v>
      </c>
      <c r="J27" s="14">
        <v>50</v>
      </c>
      <c r="K27" s="14">
        <f t="shared" si="2"/>
        <v>65.238095238095241</v>
      </c>
      <c r="L27" s="14">
        <f t="shared" si="3"/>
        <v>0.17996715927750412</v>
      </c>
      <c r="M27" s="13">
        <f>250*0.85-G27-G26</f>
        <v>104.25142857142856</v>
      </c>
      <c r="N27" s="13">
        <f t="shared" si="4"/>
        <v>122.64873949579831</v>
      </c>
    </row>
    <row r="28" spans="1:14" s="2" customFormat="1" x14ac:dyDescent="0.2">
      <c r="A28" s="3">
        <f t="shared" si="5"/>
        <v>24</v>
      </c>
      <c r="B28" s="15" t="s">
        <v>44</v>
      </c>
      <c r="C28" s="15" t="s">
        <v>174</v>
      </c>
      <c r="D28" s="15">
        <v>400</v>
      </c>
      <c r="E28" s="15">
        <f t="shared" si="0"/>
        <v>577.5</v>
      </c>
      <c r="F28" s="15">
        <v>23.1</v>
      </c>
      <c r="G28" s="13">
        <f t="shared" si="1"/>
        <v>126.04285714285714</v>
      </c>
      <c r="H28" s="13">
        <v>130</v>
      </c>
      <c r="I28" s="14">
        <v>152</v>
      </c>
      <c r="J28" s="14">
        <v>143</v>
      </c>
      <c r="K28" s="14">
        <f t="shared" si="2"/>
        <v>202.38095238095238</v>
      </c>
      <c r="L28" s="14">
        <f t="shared" si="3"/>
        <v>0.35044320758606473</v>
      </c>
      <c r="M28" s="13">
        <f>400*0.85-G28-G29</f>
        <v>140.11085714285713</v>
      </c>
      <c r="N28" s="13">
        <f t="shared" si="4"/>
        <v>164.83630252100838</v>
      </c>
    </row>
    <row r="29" spans="1:14" s="2" customFormat="1" x14ac:dyDescent="0.2">
      <c r="A29" s="3">
        <f t="shared" si="5"/>
        <v>25</v>
      </c>
      <c r="B29" s="15" t="s">
        <v>45</v>
      </c>
      <c r="C29" s="15" t="s">
        <v>175</v>
      </c>
      <c r="D29" s="15">
        <v>400</v>
      </c>
      <c r="E29" s="15">
        <f t="shared" si="0"/>
        <v>577.5</v>
      </c>
      <c r="F29" s="15">
        <v>23.1</v>
      </c>
      <c r="G29" s="13">
        <f t="shared" si="1"/>
        <v>73.846285714285713</v>
      </c>
      <c r="H29" s="13">
        <v>104</v>
      </c>
      <c r="I29" s="14">
        <v>61</v>
      </c>
      <c r="J29" s="14">
        <v>84</v>
      </c>
      <c r="K29" s="14">
        <f t="shared" si="2"/>
        <v>118.57142857142858</v>
      </c>
      <c r="L29" s="14">
        <f t="shared" si="3"/>
        <v>0.20531849103277677</v>
      </c>
      <c r="M29" s="13">
        <f>400*0.85-G29-G28</f>
        <v>140.11085714285713</v>
      </c>
      <c r="N29" s="13">
        <f t="shared" si="4"/>
        <v>164.83630252100838</v>
      </c>
    </row>
    <row r="30" spans="1:14" s="2" customFormat="1" x14ac:dyDescent="0.2">
      <c r="A30" s="3">
        <f t="shared" si="5"/>
        <v>26</v>
      </c>
      <c r="B30" s="15" t="s">
        <v>46</v>
      </c>
      <c r="C30" s="15" t="s">
        <v>38</v>
      </c>
      <c r="D30" s="15">
        <v>400</v>
      </c>
      <c r="E30" s="15">
        <f t="shared" si="0"/>
        <v>577.5</v>
      </c>
      <c r="F30" s="15">
        <v>23.1</v>
      </c>
      <c r="G30" s="13">
        <f t="shared" si="1"/>
        <v>139.38857142857142</v>
      </c>
      <c r="H30" s="13">
        <v>175</v>
      </c>
      <c r="I30" s="14">
        <v>142</v>
      </c>
      <c r="J30" s="14">
        <v>153</v>
      </c>
      <c r="K30" s="14">
        <f t="shared" si="2"/>
        <v>223.8095238095238</v>
      </c>
      <c r="L30" s="14">
        <f t="shared" si="3"/>
        <v>0.38754895897753039</v>
      </c>
      <c r="M30" s="13">
        <f>400*0.85-G30</f>
        <v>200.61142857142858</v>
      </c>
      <c r="N30" s="13">
        <f t="shared" si="4"/>
        <v>236.01344537815126</v>
      </c>
    </row>
    <row r="31" spans="1:14" s="2" customFormat="1" x14ac:dyDescent="0.2">
      <c r="A31" s="3">
        <f t="shared" si="5"/>
        <v>27</v>
      </c>
      <c r="B31" s="15" t="s">
        <v>47</v>
      </c>
      <c r="C31" s="15" t="s">
        <v>38</v>
      </c>
      <c r="D31" s="15">
        <v>400</v>
      </c>
      <c r="E31" s="15">
        <f t="shared" si="0"/>
        <v>577.5</v>
      </c>
      <c r="F31" s="15">
        <v>23.1</v>
      </c>
      <c r="G31" s="13">
        <f t="shared" si="1"/>
        <v>21.649714285714285</v>
      </c>
      <c r="H31" s="13">
        <v>35</v>
      </c>
      <c r="I31" s="14">
        <v>15</v>
      </c>
      <c r="J31" s="14">
        <v>23</v>
      </c>
      <c r="K31" s="14">
        <f t="shared" si="2"/>
        <v>34.761904761904759</v>
      </c>
      <c r="L31" s="14">
        <f t="shared" si="3"/>
        <v>6.019377447948876E-2</v>
      </c>
      <c r="M31" s="13">
        <f>400*0.85-G31</f>
        <v>318.35028571428569</v>
      </c>
      <c r="N31" s="13">
        <f t="shared" si="4"/>
        <v>374.52974789915964</v>
      </c>
    </row>
    <row r="32" spans="1:14" s="2" customFormat="1" x14ac:dyDescent="0.2">
      <c r="A32" s="29">
        <f t="shared" si="5"/>
        <v>28</v>
      </c>
      <c r="B32" s="15" t="s">
        <v>49</v>
      </c>
      <c r="C32" s="15" t="s">
        <v>167</v>
      </c>
      <c r="D32" s="15">
        <v>250</v>
      </c>
      <c r="E32" s="15">
        <f t="shared" si="0"/>
        <v>362.5</v>
      </c>
      <c r="F32" s="15">
        <v>14.5</v>
      </c>
      <c r="G32" s="13">
        <f t="shared" si="1"/>
        <v>44.48571428571428</v>
      </c>
      <c r="H32" s="13">
        <v>49</v>
      </c>
      <c r="I32" s="14">
        <v>31</v>
      </c>
      <c r="J32" s="14">
        <v>70</v>
      </c>
      <c r="K32" s="14">
        <f t="shared" si="2"/>
        <v>71.428571428571431</v>
      </c>
      <c r="L32" s="14">
        <f t="shared" si="3"/>
        <v>0.19704433497536947</v>
      </c>
      <c r="M32" s="13">
        <f>250*0.85-G32-G33</f>
        <v>43.157714285714292</v>
      </c>
      <c r="N32" s="13">
        <f t="shared" si="4"/>
        <v>50.773781512605048</v>
      </c>
    </row>
    <row r="33" spans="1:14" s="2" customFormat="1" x14ac:dyDescent="0.2">
      <c r="A33" s="29">
        <f t="shared" si="5"/>
        <v>29</v>
      </c>
      <c r="B33" s="15" t="s">
        <v>50</v>
      </c>
      <c r="C33" s="15" t="s">
        <v>42</v>
      </c>
      <c r="D33" s="15">
        <v>250</v>
      </c>
      <c r="E33" s="15">
        <f t="shared" si="0"/>
        <v>362.5</v>
      </c>
      <c r="F33" s="15">
        <v>14.5</v>
      </c>
      <c r="G33" s="13">
        <f t="shared" si="1"/>
        <v>124.85657142857144</v>
      </c>
      <c r="H33" s="13">
        <v>162</v>
      </c>
      <c r="I33" s="14">
        <v>131</v>
      </c>
      <c r="J33" s="14">
        <v>128</v>
      </c>
      <c r="K33" s="14">
        <f t="shared" si="2"/>
        <v>200.47619047619048</v>
      </c>
      <c r="L33" s="14">
        <f t="shared" si="3"/>
        <v>0.55303776683087025</v>
      </c>
      <c r="M33" s="13">
        <f>250*0.85-G33-G32</f>
        <v>43.157714285714277</v>
      </c>
      <c r="N33" s="13">
        <f t="shared" si="4"/>
        <v>50.773781512605034</v>
      </c>
    </row>
    <row r="34" spans="1:14" s="2" customFormat="1" x14ac:dyDescent="0.2">
      <c r="A34" s="3">
        <f t="shared" si="5"/>
        <v>30</v>
      </c>
      <c r="B34" s="15" t="s">
        <v>51</v>
      </c>
      <c r="C34" s="15" t="s">
        <v>48</v>
      </c>
      <c r="D34" s="15">
        <v>320</v>
      </c>
      <c r="E34" s="15">
        <f t="shared" si="0"/>
        <v>462.5</v>
      </c>
      <c r="F34" s="15">
        <v>18.5</v>
      </c>
      <c r="G34" s="13">
        <f t="shared" si="1"/>
        <v>75.329142857142855</v>
      </c>
      <c r="H34" s="13">
        <v>78</v>
      </c>
      <c r="I34" s="14">
        <v>104</v>
      </c>
      <c r="J34" s="14">
        <v>72</v>
      </c>
      <c r="K34" s="14">
        <f t="shared" si="2"/>
        <v>120.95238095238096</v>
      </c>
      <c r="L34" s="14">
        <f t="shared" si="3"/>
        <v>0.26151866151866154</v>
      </c>
      <c r="M34" s="13">
        <f>320*0.85-G34</f>
        <v>196.67085714285713</v>
      </c>
      <c r="N34" s="13">
        <f t="shared" si="4"/>
        <v>231.37747899159663</v>
      </c>
    </row>
    <row r="35" spans="1:14" s="2" customFormat="1" x14ac:dyDescent="0.2">
      <c r="A35" s="3">
        <f t="shared" si="5"/>
        <v>31</v>
      </c>
      <c r="B35" s="15" t="s">
        <v>52</v>
      </c>
      <c r="C35" s="15" t="s">
        <v>38</v>
      </c>
      <c r="D35" s="15">
        <v>400</v>
      </c>
      <c r="E35" s="15">
        <f t="shared" si="0"/>
        <v>577.5</v>
      </c>
      <c r="F35" s="15">
        <v>23.1</v>
      </c>
      <c r="G35" s="13">
        <f t="shared" si="1"/>
        <v>45.078857142857139</v>
      </c>
      <c r="H35" s="13">
        <v>49</v>
      </c>
      <c r="I35" s="14">
        <v>67</v>
      </c>
      <c r="J35" s="14">
        <v>36</v>
      </c>
      <c r="K35" s="14">
        <f t="shared" si="2"/>
        <v>72.38095238095238</v>
      </c>
      <c r="L35" s="14">
        <f t="shared" si="3"/>
        <v>0.12533498247783961</v>
      </c>
      <c r="M35" s="13">
        <f>400*0.85-G35</f>
        <v>294.92114285714285</v>
      </c>
      <c r="N35" s="13">
        <f t="shared" si="4"/>
        <v>346.96605042016807</v>
      </c>
    </row>
    <row r="36" spans="1:14" s="2" customFormat="1" x14ac:dyDescent="0.2">
      <c r="A36" s="3">
        <f t="shared" si="5"/>
        <v>32</v>
      </c>
      <c r="B36" s="15" t="s">
        <v>53</v>
      </c>
      <c r="C36" s="15" t="s">
        <v>38</v>
      </c>
      <c r="D36" s="15">
        <v>400</v>
      </c>
      <c r="E36" s="15">
        <f t="shared" si="0"/>
        <v>577.5</v>
      </c>
      <c r="F36" s="15">
        <v>23.1</v>
      </c>
      <c r="G36" s="13">
        <f t="shared" si="1"/>
        <v>55.458857142857156</v>
      </c>
      <c r="H36" s="13">
        <v>57</v>
      </c>
      <c r="I36" s="14">
        <v>42</v>
      </c>
      <c r="J36" s="14">
        <v>88</v>
      </c>
      <c r="K36" s="14">
        <f t="shared" si="2"/>
        <v>89.047619047619051</v>
      </c>
      <c r="L36" s="14">
        <f t="shared" si="3"/>
        <v>0.15419501133786848</v>
      </c>
      <c r="M36" s="13">
        <f>400*0.85-G36</f>
        <v>284.54114285714286</v>
      </c>
      <c r="N36" s="13">
        <f t="shared" si="4"/>
        <v>334.75428571428574</v>
      </c>
    </row>
    <row r="37" spans="1:14" s="2" customFormat="1" x14ac:dyDescent="0.2">
      <c r="A37" s="3">
        <f t="shared" si="5"/>
        <v>33</v>
      </c>
      <c r="B37" s="15" t="s">
        <v>55</v>
      </c>
      <c r="C37" s="15" t="s">
        <v>38</v>
      </c>
      <c r="D37" s="15">
        <v>400</v>
      </c>
      <c r="E37" s="15">
        <f t="shared" ref="E37:E64" si="6">F37*25</f>
        <v>577.5</v>
      </c>
      <c r="F37" s="15">
        <v>23.1</v>
      </c>
      <c r="G37" s="13">
        <f t="shared" ref="G37:G64" si="7">1.73*0.4*0.9*((H37+I37+J37)/3)/7*10</f>
        <v>43.299428571428571</v>
      </c>
      <c r="H37" s="13">
        <v>44</v>
      </c>
      <c r="I37" s="14">
        <v>42</v>
      </c>
      <c r="J37" s="14">
        <v>60</v>
      </c>
      <c r="K37" s="14">
        <f t="shared" ref="K37:K64" si="8">(H37+I37+J37)/3/7*10</f>
        <v>69.523809523809518</v>
      </c>
      <c r="L37" s="14">
        <f t="shared" ref="L37:L64" si="9">K37/E37</f>
        <v>0.12038754895897752</v>
      </c>
      <c r="M37" s="13">
        <f>400*0.85-G37</f>
        <v>296.70057142857144</v>
      </c>
      <c r="N37" s="13">
        <f t="shared" ref="N37:N64" si="10">M37/0.85</f>
        <v>349.05949579831935</v>
      </c>
    </row>
    <row r="38" spans="1:14" s="2" customFormat="1" x14ac:dyDescent="0.2">
      <c r="A38" s="3">
        <f t="shared" ref="A38:A64" si="11">A37+1</f>
        <v>34</v>
      </c>
      <c r="B38" s="15" t="s">
        <v>56</v>
      </c>
      <c r="C38" s="15" t="s">
        <v>26</v>
      </c>
      <c r="D38" s="15">
        <v>400</v>
      </c>
      <c r="E38" s="15">
        <f t="shared" si="6"/>
        <v>577.5</v>
      </c>
      <c r="F38" s="15">
        <v>23.1</v>
      </c>
      <c r="G38" s="13">
        <f t="shared" si="7"/>
        <v>105.57942857142859</v>
      </c>
      <c r="H38" s="13">
        <v>108</v>
      </c>
      <c r="I38" s="14">
        <v>151</v>
      </c>
      <c r="J38" s="14">
        <v>97</v>
      </c>
      <c r="K38" s="14">
        <f t="shared" si="8"/>
        <v>169.52380952380952</v>
      </c>
      <c r="L38" s="14">
        <f t="shared" si="9"/>
        <v>0.2935477221191507</v>
      </c>
      <c r="M38" s="13">
        <f>400*0.85-G38</f>
        <v>234.42057142857141</v>
      </c>
      <c r="N38" s="13">
        <f t="shared" si="10"/>
        <v>275.78890756302519</v>
      </c>
    </row>
    <row r="39" spans="1:14" s="2" customFormat="1" x14ac:dyDescent="0.2">
      <c r="A39" s="3">
        <f t="shared" si="11"/>
        <v>35</v>
      </c>
      <c r="B39" s="15" t="s">
        <v>57</v>
      </c>
      <c r="C39" s="15" t="s">
        <v>38</v>
      </c>
      <c r="D39" s="15">
        <v>400</v>
      </c>
      <c r="E39" s="15">
        <f t="shared" si="6"/>
        <v>577.5</v>
      </c>
      <c r="F39" s="15">
        <v>23.1</v>
      </c>
      <c r="G39" s="13">
        <f t="shared" si="7"/>
        <v>131.38114285714283</v>
      </c>
      <c r="H39" s="13">
        <v>120</v>
      </c>
      <c r="I39" s="14">
        <v>178</v>
      </c>
      <c r="J39" s="14">
        <v>145</v>
      </c>
      <c r="K39" s="14">
        <f t="shared" si="8"/>
        <v>210.95238095238096</v>
      </c>
      <c r="L39" s="14">
        <f t="shared" si="9"/>
        <v>0.36528550814265104</v>
      </c>
      <c r="M39" s="13">
        <f>400*0.85-G39</f>
        <v>208.61885714285717</v>
      </c>
      <c r="N39" s="13">
        <f t="shared" si="10"/>
        <v>245.43394957983196</v>
      </c>
    </row>
    <row r="40" spans="1:14" s="2" customFormat="1" x14ac:dyDescent="0.2">
      <c r="A40" s="3">
        <f t="shared" si="11"/>
        <v>36</v>
      </c>
      <c r="B40" s="15" t="s">
        <v>58</v>
      </c>
      <c r="C40" s="15" t="s">
        <v>38</v>
      </c>
      <c r="D40" s="15">
        <v>400</v>
      </c>
      <c r="E40" s="15">
        <f t="shared" si="6"/>
        <v>577.5</v>
      </c>
      <c r="F40" s="15">
        <v>23.1</v>
      </c>
      <c r="G40" s="13">
        <f t="shared" si="7"/>
        <v>60.204000000000008</v>
      </c>
      <c r="H40" s="13">
        <v>47</v>
      </c>
      <c r="I40" s="14">
        <v>80</v>
      </c>
      <c r="J40" s="14">
        <v>76</v>
      </c>
      <c r="K40" s="14">
        <f t="shared" si="8"/>
        <v>96.666666666666686</v>
      </c>
      <c r="L40" s="14">
        <f t="shared" si="9"/>
        <v>0.16738816738816742</v>
      </c>
      <c r="M40" s="13">
        <f>400*0.85-G40-G41</f>
        <v>227.0062857142857</v>
      </c>
      <c r="N40" s="13">
        <f t="shared" si="10"/>
        <v>267.06621848739496</v>
      </c>
    </row>
    <row r="41" spans="1:14" s="2" customFormat="1" x14ac:dyDescent="0.2">
      <c r="A41" s="3">
        <f t="shared" si="11"/>
        <v>37</v>
      </c>
      <c r="B41" s="15" t="s">
        <v>59</v>
      </c>
      <c r="C41" s="15" t="s">
        <v>38</v>
      </c>
      <c r="D41" s="15">
        <v>400</v>
      </c>
      <c r="E41" s="15">
        <f t="shared" si="6"/>
        <v>577.5</v>
      </c>
      <c r="F41" s="15">
        <v>23.1</v>
      </c>
      <c r="G41" s="13">
        <f t="shared" si="7"/>
        <v>52.789714285714297</v>
      </c>
      <c r="H41" s="13">
        <v>46</v>
      </c>
      <c r="I41" s="14">
        <v>97</v>
      </c>
      <c r="J41" s="14">
        <v>35</v>
      </c>
      <c r="K41" s="14">
        <f t="shared" si="8"/>
        <v>84.761904761904759</v>
      </c>
      <c r="L41" s="14">
        <f t="shared" si="9"/>
        <v>0.14677386105957535</v>
      </c>
      <c r="M41" s="13">
        <f>400*0.85-G41-G40</f>
        <v>227.0062857142857</v>
      </c>
      <c r="N41" s="13">
        <f t="shared" si="10"/>
        <v>267.06621848739496</v>
      </c>
    </row>
    <row r="42" spans="1:14" s="2" customFormat="1" x14ac:dyDescent="0.2">
      <c r="A42" s="3">
        <f t="shared" si="11"/>
        <v>38</v>
      </c>
      <c r="B42" s="15" t="s">
        <v>60</v>
      </c>
      <c r="C42" s="15" t="s">
        <v>38</v>
      </c>
      <c r="D42" s="15">
        <v>400</v>
      </c>
      <c r="E42" s="15">
        <f t="shared" si="6"/>
        <v>577.5</v>
      </c>
      <c r="F42" s="15">
        <v>23.1</v>
      </c>
      <c r="G42" s="13">
        <f t="shared" si="7"/>
        <v>89.56457142857144</v>
      </c>
      <c r="H42" s="13">
        <v>101</v>
      </c>
      <c r="I42" s="14">
        <v>92</v>
      </c>
      <c r="J42" s="14">
        <v>109</v>
      </c>
      <c r="K42" s="14">
        <f t="shared" si="8"/>
        <v>143.80952380952382</v>
      </c>
      <c r="L42" s="14">
        <f t="shared" si="9"/>
        <v>0.24902082044939192</v>
      </c>
      <c r="M42" s="13">
        <f>400*0.85-G42</f>
        <v>250.43542857142856</v>
      </c>
      <c r="N42" s="13">
        <f t="shared" si="10"/>
        <v>294.62991596638653</v>
      </c>
    </row>
    <row r="43" spans="1:14" s="2" customFormat="1" x14ac:dyDescent="0.2">
      <c r="A43" s="3">
        <f t="shared" si="11"/>
        <v>39</v>
      </c>
      <c r="B43" s="15" t="s">
        <v>61</v>
      </c>
      <c r="C43" s="15" t="s">
        <v>38</v>
      </c>
      <c r="D43" s="15">
        <v>400</v>
      </c>
      <c r="E43" s="15">
        <f t="shared" si="6"/>
        <v>577.5</v>
      </c>
      <c r="F43" s="15">
        <v>23.1</v>
      </c>
      <c r="G43" s="13">
        <f t="shared" si="7"/>
        <v>74.736000000000004</v>
      </c>
      <c r="H43" s="13">
        <v>81</v>
      </c>
      <c r="I43" s="14">
        <v>109</v>
      </c>
      <c r="J43" s="14">
        <v>62</v>
      </c>
      <c r="K43" s="14">
        <f t="shared" si="8"/>
        <v>120</v>
      </c>
      <c r="L43" s="14">
        <f t="shared" si="9"/>
        <v>0.20779220779220781</v>
      </c>
      <c r="M43" s="13">
        <f>400*0.85-G43</f>
        <v>265.26400000000001</v>
      </c>
      <c r="N43" s="13">
        <f t="shared" si="10"/>
        <v>312.0752941176471</v>
      </c>
    </row>
    <row r="44" spans="1:14" s="2" customFormat="1" x14ac:dyDescent="0.2">
      <c r="A44" s="29">
        <f t="shared" si="11"/>
        <v>40</v>
      </c>
      <c r="B44" s="15" t="s">
        <v>62</v>
      </c>
      <c r="C44" s="15" t="s">
        <v>38</v>
      </c>
      <c r="D44" s="15">
        <v>400</v>
      </c>
      <c r="E44" s="15">
        <f t="shared" si="6"/>
        <v>577.5</v>
      </c>
      <c r="F44" s="15">
        <v>23.1</v>
      </c>
      <c r="G44" s="13">
        <f t="shared" si="7"/>
        <v>216.49714285714285</v>
      </c>
      <c r="H44" s="13">
        <v>249</v>
      </c>
      <c r="I44" s="14">
        <v>251</v>
      </c>
      <c r="J44" s="14">
        <v>230</v>
      </c>
      <c r="K44" s="14">
        <f t="shared" si="8"/>
        <v>347.61904761904765</v>
      </c>
      <c r="L44" s="14">
        <f t="shared" si="9"/>
        <v>0.60193774479488771</v>
      </c>
      <c r="M44" s="13">
        <f>400*0.85-G44-G45</f>
        <v>71.009714285714296</v>
      </c>
      <c r="N44" s="13">
        <f t="shared" si="10"/>
        <v>83.540840336134465</v>
      </c>
    </row>
    <row r="45" spans="1:14" s="2" customFormat="1" x14ac:dyDescent="0.2">
      <c r="A45" s="29">
        <f t="shared" si="11"/>
        <v>41</v>
      </c>
      <c r="B45" s="15" t="s">
        <v>63</v>
      </c>
      <c r="C45" s="15" t="s">
        <v>38</v>
      </c>
      <c r="D45" s="15">
        <v>400</v>
      </c>
      <c r="E45" s="15">
        <f t="shared" si="6"/>
        <v>577.5</v>
      </c>
      <c r="F45" s="15">
        <v>23.1</v>
      </c>
      <c r="G45" s="13">
        <f t="shared" si="7"/>
        <v>52.493142857142857</v>
      </c>
      <c r="H45" s="13">
        <v>59</v>
      </c>
      <c r="I45" s="14">
        <v>59</v>
      </c>
      <c r="J45" s="14">
        <v>59</v>
      </c>
      <c r="K45" s="14">
        <f t="shared" si="8"/>
        <v>84.285714285714292</v>
      </c>
      <c r="L45" s="14">
        <f t="shared" si="9"/>
        <v>0.14594928880643168</v>
      </c>
      <c r="M45" s="13">
        <f>400*0.85-G45-G44</f>
        <v>71.009714285714296</v>
      </c>
      <c r="N45" s="13">
        <f t="shared" si="10"/>
        <v>83.540840336134465</v>
      </c>
    </row>
    <row r="46" spans="1:14" s="2" customFormat="1" x14ac:dyDescent="0.2">
      <c r="A46" s="29">
        <f t="shared" si="11"/>
        <v>42</v>
      </c>
      <c r="B46" s="15" t="s">
        <v>64</v>
      </c>
      <c r="C46" s="15" t="s">
        <v>38</v>
      </c>
      <c r="D46" s="15">
        <v>400</v>
      </c>
      <c r="E46" s="15">
        <f t="shared" si="6"/>
        <v>577.5</v>
      </c>
      <c r="F46" s="15">
        <v>23.1</v>
      </c>
      <c r="G46" s="13">
        <f t="shared" si="7"/>
        <v>3.5588571428571432</v>
      </c>
      <c r="H46" s="13">
        <v>3</v>
      </c>
      <c r="I46" s="14">
        <v>3</v>
      </c>
      <c r="J46" s="14">
        <v>6</v>
      </c>
      <c r="K46" s="14">
        <f t="shared" si="8"/>
        <v>5.7142857142857135</v>
      </c>
      <c r="L46" s="14">
        <f t="shared" si="9"/>
        <v>9.8948670377241796E-3</v>
      </c>
      <c r="M46" s="13">
        <f>400*0.85-G46-G47</f>
        <v>278.31314285714285</v>
      </c>
      <c r="N46" s="13">
        <f t="shared" si="10"/>
        <v>327.42722689075629</v>
      </c>
    </row>
    <row r="47" spans="1:14" s="2" customFormat="1" x14ac:dyDescent="0.2">
      <c r="A47" s="29">
        <f t="shared" si="11"/>
        <v>43</v>
      </c>
      <c r="B47" s="15" t="s">
        <v>65</v>
      </c>
      <c r="C47" s="15" t="s">
        <v>38</v>
      </c>
      <c r="D47" s="15">
        <v>400</v>
      </c>
      <c r="E47" s="15">
        <f t="shared" si="6"/>
        <v>577.5</v>
      </c>
      <c r="F47" s="15">
        <v>23.1</v>
      </c>
      <c r="G47" s="13">
        <f t="shared" si="7"/>
        <v>58.128</v>
      </c>
      <c r="H47" s="13">
        <v>52</v>
      </c>
      <c r="I47" s="14">
        <v>59</v>
      </c>
      <c r="J47" s="14">
        <v>85</v>
      </c>
      <c r="K47" s="14">
        <f t="shared" si="8"/>
        <v>93.333333333333314</v>
      </c>
      <c r="L47" s="14">
        <f t="shared" si="9"/>
        <v>0.16161616161616157</v>
      </c>
      <c r="M47" s="13">
        <f>400*0.85-G47-G46</f>
        <v>278.31314285714285</v>
      </c>
      <c r="N47" s="13">
        <f t="shared" si="10"/>
        <v>327.42722689075629</v>
      </c>
    </row>
    <row r="48" spans="1:14" s="2" customFormat="1" x14ac:dyDescent="0.2">
      <c r="A48" s="29">
        <f t="shared" si="11"/>
        <v>44</v>
      </c>
      <c r="B48" s="15" t="s">
        <v>66</v>
      </c>
      <c r="C48" s="15" t="s">
        <v>54</v>
      </c>
      <c r="D48" s="15">
        <v>630</v>
      </c>
      <c r="E48" s="15">
        <f t="shared" si="6"/>
        <v>910</v>
      </c>
      <c r="F48" s="15">
        <v>36.4</v>
      </c>
      <c r="G48" s="13">
        <f t="shared" si="7"/>
        <v>227.76685714285716</v>
      </c>
      <c r="H48" s="13">
        <v>276</v>
      </c>
      <c r="I48" s="14">
        <v>247</v>
      </c>
      <c r="J48" s="14">
        <v>245</v>
      </c>
      <c r="K48" s="14">
        <f t="shared" si="8"/>
        <v>365.71428571428567</v>
      </c>
      <c r="L48" s="14">
        <f t="shared" si="9"/>
        <v>0.40188383045525899</v>
      </c>
      <c r="M48" s="13">
        <f>630*0.85-G48-G49</f>
        <v>184.95257142857145</v>
      </c>
      <c r="N48" s="13">
        <f t="shared" si="10"/>
        <v>217.5912605042017</v>
      </c>
    </row>
    <row r="49" spans="1:15" s="2" customFormat="1" x14ac:dyDescent="0.2">
      <c r="A49" s="29">
        <f t="shared" si="11"/>
        <v>45</v>
      </c>
      <c r="B49" s="15" t="s">
        <v>67</v>
      </c>
      <c r="C49" s="15" t="s">
        <v>38</v>
      </c>
      <c r="D49" s="15">
        <v>400</v>
      </c>
      <c r="E49" s="15">
        <f t="shared" si="6"/>
        <v>577.5</v>
      </c>
      <c r="F49" s="15">
        <v>23.1</v>
      </c>
      <c r="G49" s="13">
        <f t="shared" si="7"/>
        <v>122.78057142857142</v>
      </c>
      <c r="H49" s="13">
        <v>127</v>
      </c>
      <c r="I49" s="14">
        <v>170</v>
      </c>
      <c r="J49" s="14">
        <v>117</v>
      </c>
      <c r="K49" s="14">
        <f t="shared" si="8"/>
        <v>197.14285714285717</v>
      </c>
      <c r="L49" s="14">
        <f t="shared" si="9"/>
        <v>0.3413729128014843</v>
      </c>
      <c r="M49" s="13">
        <f>400*0.85-G49-G48</f>
        <v>-10.547428571428583</v>
      </c>
      <c r="N49" s="13">
        <f t="shared" si="10"/>
        <v>-12.408739495798333</v>
      </c>
    </row>
    <row r="50" spans="1:15" s="7" customFormat="1" x14ac:dyDescent="0.2">
      <c r="A50" s="3">
        <f t="shared" si="11"/>
        <v>46</v>
      </c>
      <c r="B50" s="15" t="s">
        <v>68</v>
      </c>
      <c r="C50" s="15" t="s">
        <v>38</v>
      </c>
      <c r="D50" s="15">
        <v>400</v>
      </c>
      <c r="E50" s="15">
        <f t="shared" si="6"/>
        <v>577.5</v>
      </c>
      <c r="F50" s="15">
        <v>23.1</v>
      </c>
      <c r="G50" s="13">
        <f t="shared" si="7"/>
        <v>72.956571428571436</v>
      </c>
      <c r="H50" s="13">
        <v>67</v>
      </c>
      <c r="I50" s="14">
        <v>83</v>
      </c>
      <c r="J50" s="14">
        <v>96</v>
      </c>
      <c r="K50" s="14">
        <f t="shared" si="8"/>
        <v>117.14285714285714</v>
      </c>
      <c r="L50" s="14">
        <f t="shared" si="9"/>
        <v>0.20284477427334568</v>
      </c>
      <c r="M50" s="13">
        <f>400*0.85-G50-G51</f>
        <v>182.22399999999999</v>
      </c>
      <c r="N50" s="13">
        <f t="shared" si="10"/>
        <v>214.38117647058823</v>
      </c>
      <c r="O50" s="2"/>
    </row>
    <row r="51" spans="1:15" s="7" customFormat="1" x14ac:dyDescent="0.2">
      <c r="A51" s="3">
        <f t="shared" si="11"/>
        <v>47</v>
      </c>
      <c r="B51" s="15" t="s">
        <v>69</v>
      </c>
      <c r="C51" s="15" t="s">
        <v>156</v>
      </c>
      <c r="D51" s="15">
        <v>400</v>
      </c>
      <c r="E51" s="15">
        <f t="shared" si="6"/>
        <v>577.5</v>
      </c>
      <c r="F51" s="15">
        <v>23.1</v>
      </c>
      <c r="G51" s="13">
        <f t="shared" si="7"/>
        <v>84.81942857142856</v>
      </c>
      <c r="H51" s="13">
        <v>116</v>
      </c>
      <c r="I51" s="14">
        <v>80</v>
      </c>
      <c r="J51" s="14">
        <v>90</v>
      </c>
      <c r="K51" s="14">
        <f t="shared" si="8"/>
        <v>136.19047619047618</v>
      </c>
      <c r="L51" s="14">
        <f t="shared" si="9"/>
        <v>0.23582766439909295</v>
      </c>
      <c r="M51" s="13">
        <f>400*0.85-G51-G50</f>
        <v>182.22400000000002</v>
      </c>
      <c r="N51" s="13">
        <f t="shared" si="10"/>
        <v>214.38117647058826</v>
      </c>
      <c r="O51" s="2"/>
    </row>
    <row r="52" spans="1:15" s="2" customFormat="1" x14ac:dyDescent="0.2">
      <c r="A52" s="3">
        <f t="shared" si="11"/>
        <v>48</v>
      </c>
      <c r="B52" s="15" t="s">
        <v>70</v>
      </c>
      <c r="C52" s="15" t="s">
        <v>38</v>
      </c>
      <c r="D52" s="15">
        <v>400</v>
      </c>
      <c r="E52" s="15">
        <f t="shared" si="6"/>
        <v>577.5</v>
      </c>
      <c r="F52" s="15">
        <v>23.1</v>
      </c>
      <c r="G52" s="13">
        <f t="shared" si="7"/>
        <v>48.341142857142856</v>
      </c>
      <c r="H52" s="13">
        <v>46</v>
      </c>
      <c r="I52" s="14">
        <v>58</v>
      </c>
      <c r="J52" s="14">
        <v>59</v>
      </c>
      <c r="K52" s="14">
        <f t="shared" si="8"/>
        <v>77.61904761904762</v>
      </c>
      <c r="L52" s="14">
        <f t="shared" si="9"/>
        <v>0.13440527726242013</v>
      </c>
      <c r="M52" s="13">
        <f>400*0.85-G52</f>
        <v>291.65885714285713</v>
      </c>
      <c r="N52" s="13">
        <f t="shared" si="10"/>
        <v>343.12806722689078</v>
      </c>
    </row>
    <row r="53" spans="1:15" s="2" customFormat="1" x14ac:dyDescent="0.2">
      <c r="A53" s="3">
        <f t="shared" si="11"/>
        <v>49</v>
      </c>
      <c r="B53" s="15" t="s">
        <v>71</v>
      </c>
      <c r="C53" s="15" t="s">
        <v>156</v>
      </c>
      <c r="D53" s="15">
        <v>400</v>
      </c>
      <c r="E53" s="15">
        <f t="shared" si="6"/>
        <v>577.5</v>
      </c>
      <c r="F53" s="15">
        <v>23.1</v>
      </c>
      <c r="G53" s="13">
        <f t="shared" si="7"/>
        <v>75.03257142857143</v>
      </c>
      <c r="H53" s="13">
        <v>68</v>
      </c>
      <c r="I53" s="14">
        <v>83</v>
      </c>
      <c r="J53" s="14">
        <v>102</v>
      </c>
      <c r="K53" s="14">
        <f t="shared" si="8"/>
        <v>120.47619047619048</v>
      </c>
      <c r="L53" s="14">
        <f t="shared" si="9"/>
        <v>0.20861678004535147</v>
      </c>
      <c r="M53" s="13">
        <f>400*0.85-G53-G54</f>
        <v>253.10457142857143</v>
      </c>
      <c r="N53" s="13">
        <f t="shared" si="10"/>
        <v>297.77008403361344</v>
      </c>
    </row>
    <row r="54" spans="1:15" s="2" customFormat="1" x14ac:dyDescent="0.2">
      <c r="A54" s="3">
        <f t="shared" si="11"/>
        <v>50</v>
      </c>
      <c r="B54" s="15" t="s">
        <v>72</v>
      </c>
      <c r="C54" s="15" t="s">
        <v>156</v>
      </c>
      <c r="D54" s="15">
        <v>400</v>
      </c>
      <c r="E54" s="15">
        <f t="shared" si="6"/>
        <v>577.5</v>
      </c>
      <c r="F54" s="15">
        <v>23.1</v>
      </c>
      <c r="G54" s="13">
        <f t="shared" si="7"/>
        <v>11.862857142857145</v>
      </c>
      <c r="H54" s="13">
        <v>19</v>
      </c>
      <c r="I54" s="14">
        <v>13</v>
      </c>
      <c r="J54" s="14">
        <v>8</v>
      </c>
      <c r="K54" s="14">
        <f t="shared" si="8"/>
        <v>19.047619047619047</v>
      </c>
      <c r="L54" s="14">
        <f t="shared" si="9"/>
        <v>3.2982890125747268E-2</v>
      </c>
      <c r="M54" s="13">
        <f>400*0.85-G54-G53</f>
        <v>253.10457142857143</v>
      </c>
      <c r="N54" s="13">
        <f t="shared" si="10"/>
        <v>297.77008403361344</v>
      </c>
    </row>
    <row r="55" spans="1:15" s="2" customFormat="1" x14ac:dyDescent="0.2">
      <c r="A55" s="3">
        <f t="shared" si="11"/>
        <v>51</v>
      </c>
      <c r="B55" s="15" t="s">
        <v>73</v>
      </c>
      <c r="C55" s="15" t="s">
        <v>26</v>
      </c>
      <c r="D55" s="15">
        <v>400</v>
      </c>
      <c r="E55" s="15">
        <f t="shared" si="6"/>
        <v>577.5</v>
      </c>
      <c r="F55" s="15">
        <v>23.1</v>
      </c>
      <c r="G55" s="13">
        <f t="shared" si="7"/>
        <v>170.52857142857141</v>
      </c>
      <c r="H55" s="13">
        <v>140</v>
      </c>
      <c r="I55" s="14">
        <v>199</v>
      </c>
      <c r="J55" s="14">
        <v>236</v>
      </c>
      <c r="K55" s="14">
        <f t="shared" si="8"/>
        <v>273.8095238095238</v>
      </c>
      <c r="L55" s="14">
        <f t="shared" si="9"/>
        <v>0.47412904555761698</v>
      </c>
      <c r="M55" s="13">
        <f>400*0.85-G55-G56</f>
        <v>27.41371428571432</v>
      </c>
      <c r="N55" s="13">
        <f t="shared" si="10"/>
        <v>32.251428571428612</v>
      </c>
    </row>
    <row r="56" spans="1:15" s="2" customFormat="1" x14ac:dyDescent="0.2">
      <c r="A56" s="3">
        <f t="shared" si="11"/>
        <v>52</v>
      </c>
      <c r="B56" s="15" t="s">
        <v>74</v>
      </c>
      <c r="C56" s="15" t="s">
        <v>26</v>
      </c>
      <c r="D56" s="15">
        <v>400</v>
      </c>
      <c r="E56" s="15">
        <f t="shared" si="6"/>
        <v>577.5</v>
      </c>
      <c r="F56" s="15">
        <v>23.1</v>
      </c>
      <c r="G56" s="13">
        <f t="shared" si="7"/>
        <v>142.05771428571427</v>
      </c>
      <c r="H56" s="13">
        <v>176</v>
      </c>
      <c r="I56" s="14">
        <v>145</v>
      </c>
      <c r="J56" s="14">
        <v>158</v>
      </c>
      <c r="K56" s="14">
        <f t="shared" si="8"/>
        <v>228.09523809523807</v>
      </c>
      <c r="L56" s="14">
        <f t="shared" si="9"/>
        <v>0.39497010925582349</v>
      </c>
      <c r="M56" s="13">
        <f>400*0.85-G56-G55</f>
        <v>27.41371428571432</v>
      </c>
      <c r="N56" s="13">
        <f t="shared" si="10"/>
        <v>32.251428571428612</v>
      </c>
      <c r="O56" s="7"/>
    </row>
    <row r="57" spans="1:15" s="2" customFormat="1" x14ac:dyDescent="0.2">
      <c r="A57" s="3">
        <f t="shared" si="11"/>
        <v>53</v>
      </c>
      <c r="B57" s="15" t="s">
        <v>75</v>
      </c>
      <c r="C57" s="15" t="s">
        <v>42</v>
      </c>
      <c r="D57" s="15">
        <v>250</v>
      </c>
      <c r="E57" s="15">
        <f t="shared" si="6"/>
        <v>362.5</v>
      </c>
      <c r="F57" s="15">
        <v>14.5</v>
      </c>
      <c r="G57" s="13">
        <f t="shared" si="7"/>
        <v>65.245714285714286</v>
      </c>
      <c r="H57" s="13">
        <v>72</v>
      </c>
      <c r="I57" s="14">
        <v>76</v>
      </c>
      <c r="J57" s="14">
        <v>72</v>
      </c>
      <c r="K57" s="14">
        <f t="shared" si="8"/>
        <v>104.76190476190476</v>
      </c>
      <c r="L57" s="14">
        <f t="shared" si="9"/>
        <v>0.28899835796387519</v>
      </c>
      <c r="M57" s="13">
        <f>250*0.85-G57-G58</f>
        <v>123.82514285714285</v>
      </c>
      <c r="N57" s="13">
        <f t="shared" si="10"/>
        <v>145.67663865546217</v>
      </c>
      <c r="O57" s="7"/>
    </row>
    <row r="58" spans="1:15" s="2" customFormat="1" x14ac:dyDescent="0.2">
      <c r="A58" s="3">
        <f t="shared" si="11"/>
        <v>54</v>
      </c>
      <c r="B58" s="15" t="s">
        <v>76</v>
      </c>
      <c r="C58" s="15" t="s">
        <v>42</v>
      </c>
      <c r="D58" s="15">
        <v>250</v>
      </c>
      <c r="E58" s="15">
        <f t="shared" si="6"/>
        <v>362.5</v>
      </c>
      <c r="F58" s="15">
        <v>14.5</v>
      </c>
      <c r="G58" s="13">
        <f t="shared" si="7"/>
        <v>23.42914285714286</v>
      </c>
      <c r="H58" s="13">
        <v>23</v>
      </c>
      <c r="I58" s="14">
        <v>24</v>
      </c>
      <c r="J58" s="14">
        <v>32</v>
      </c>
      <c r="K58" s="14">
        <f t="shared" si="8"/>
        <v>37.61904761904762</v>
      </c>
      <c r="L58" s="14">
        <f t="shared" si="9"/>
        <v>0.10377668308702792</v>
      </c>
      <c r="M58" s="13">
        <f>250*0.85-G58-G57</f>
        <v>123.82514285714285</v>
      </c>
      <c r="N58" s="13">
        <f t="shared" si="10"/>
        <v>145.67663865546217</v>
      </c>
    </row>
    <row r="59" spans="1:15" s="2" customFormat="1" x14ac:dyDescent="0.2">
      <c r="A59" s="3">
        <f t="shared" si="11"/>
        <v>55</v>
      </c>
      <c r="B59" s="15" t="s">
        <v>77</v>
      </c>
      <c r="C59" s="15" t="s">
        <v>16</v>
      </c>
      <c r="D59" s="15">
        <v>160</v>
      </c>
      <c r="E59" s="15">
        <f t="shared" si="6"/>
        <v>229.99999999999997</v>
      </c>
      <c r="F59" s="15">
        <v>9.1999999999999993</v>
      </c>
      <c r="G59" s="13">
        <f t="shared" si="7"/>
        <v>6.2279999999999998</v>
      </c>
      <c r="H59" s="13">
        <v>4</v>
      </c>
      <c r="I59" s="14">
        <v>4</v>
      </c>
      <c r="J59" s="14">
        <v>13</v>
      </c>
      <c r="K59" s="14">
        <f t="shared" si="8"/>
        <v>10</v>
      </c>
      <c r="L59" s="14">
        <f t="shared" si="9"/>
        <v>4.3478260869565223E-2</v>
      </c>
      <c r="M59" s="13">
        <f>160*0.85-G59</f>
        <v>129.77199999999999</v>
      </c>
      <c r="N59" s="13">
        <f t="shared" si="10"/>
        <v>152.67294117647057</v>
      </c>
    </row>
    <row r="60" spans="1:15" s="2" customFormat="1" x14ac:dyDescent="0.2">
      <c r="A60" s="3">
        <f t="shared" si="11"/>
        <v>56</v>
      </c>
      <c r="B60" s="15" t="s">
        <v>78</v>
      </c>
      <c r="C60" s="15" t="s">
        <v>16</v>
      </c>
      <c r="D60" s="15">
        <v>160</v>
      </c>
      <c r="E60" s="15">
        <f t="shared" si="6"/>
        <v>229.99999999999997</v>
      </c>
      <c r="F60" s="15">
        <v>9.1999999999999993</v>
      </c>
      <c r="G60" s="13">
        <f t="shared" si="7"/>
        <v>16.608000000000001</v>
      </c>
      <c r="H60" s="13">
        <v>18</v>
      </c>
      <c r="I60" s="14">
        <v>25</v>
      </c>
      <c r="J60" s="14">
        <v>13</v>
      </c>
      <c r="K60" s="14">
        <f t="shared" si="8"/>
        <v>26.666666666666671</v>
      </c>
      <c r="L60" s="14">
        <f t="shared" si="9"/>
        <v>0.11594202898550728</v>
      </c>
      <c r="M60" s="13">
        <f>160*0.85-G60</f>
        <v>119.392</v>
      </c>
      <c r="N60" s="13">
        <f t="shared" si="10"/>
        <v>140.46117647058824</v>
      </c>
    </row>
    <row r="61" spans="1:15" s="2" customFormat="1" x14ac:dyDescent="0.2">
      <c r="A61" s="3">
        <f t="shared" si="11"/>
        <v>57</v>
      </c>
      <c r="B61" s="15" t="s">
        <v>79</v>
      </c>
      <c r="C61" s="15" t="s">
        <v>38</v>
      </c>
      <c r="D61" s="15">
        <v>400</v>
      </c>
      <c r="E61" s="15">
        <f t="shared" si="6"/>
        <v>577.5</v>
      </c>
      <c r="F61" s="15">
        <v>23.1</v>
      </c>
      <c r="G61" s="13">
        <f t="shared" si="7"/>
        <v>46.561714285714288</v>
      </c>
      <c r="H61" s="13">
        <v>44</v>
      </c>
      <c r="I61" s="14">
        <v>52</v>
      </c>
      <c r="J61" s="14">
        <v>61</v>
      </c>
      <c r="K61" s="14">
        <f t="shared" si="8"/>
        <v>74.761904761904759</v>
      </c>
      <c r="L61" s="14">
        <f t="shared" si="9"/>
        <v>0.12945784374355804</v>
      </c>
      <c r="M61" s="13">
        <f>400*0.85-G61-G62</f>
        <v>293.43828571428571</v>
      </c>
      <c r="N61" s="13">
        <f t="shared" si="10"/>
        <v>345.22151260504205</v>
      </c>
    </row>
    <row r="62" spans="1:15" s="2" customFormat="1" x14ac:dyDescent="0.2">
      <c r="A62" s="3">
        <f t="shared" si="11"/>
        <v>58</v>
      </c>
      <c r="B62" s="15" t="s">
        <v>80</v>
      </c>
      <c r="C62" s="15" t="s">
        <v>38</v>
      </c>
      <c r="D62" s="15">
        <v>400</v>
      </c>
      <c r="E62" s="15">
        <f t="shared" si="6"/>
        <v>577.5</v>
      </c>
      <c r="F62" s="15">
        <v>23.1</v>
      </c>
      <c r="G62" s="13">
        <f t="shared" si="7"/>
        <v>0</v>
      </c>
      <c r="H62" s="13">
        <v>0</v>
      </c>
      <c r="I62" s="14">
        <v>0</v>
      </c>
      <c r="J62" s="14">
        <v>0</v>
      </c>
      <c r="K62" s="14">
        <f t="shared" si="8"/>
        <v>0</v>
      </c>
      <c r="L62" s="14">
        <f t="shared" si="9"/>
        <v>0</v>
      </c>
      <c r="M62" s="13">
        <f>400*0.85-G62-G61</f>
        <v>293.43828571428571</v>
      </c>
      <c r="N62" s="13">
        <f t="shared" si="10"/>
        <v>345.22151260504205</v>
      </c>
    </row>
    <row r="63" spans="1:15" s="2" customFormat="1" x14ac:dyDescent="0.2">
      <c r="A63" s="3">
        <f t="shared" si="11"/>
        <v>59</v>
      </c>
      <c r="B63" s="15" t="s">
        <v>81</v>
      </c>
      <c r="C63" s="15" t="s">
        <v>157</v>
      </c>
      <c r="D63" s="15">
        <v>200</v>
      </c>
      <c r="E63" s="15">
        <f t="shared" si="6"/>
        <v>287.5</v>
      </c>
      <c r="F63" s="15">
        <v>11.5</v>
      </c>
      <c r="G63" s="13">
        <f t="shared" si="7"/>
        <v>0</v>
      </c>
      <c r="H63" s="13">
        <v>0</v>
      </c>
      <c r="I63" s="14">
        <v>0</v>
      </c>
      <c r="J63" s="14">
        <v>0</v>
      </c>
      <c r="K63" s="14">
        <f t="shared" si="8"/>
        <v>0</v>
      </c>
      <c r="L63" s="14">
        <f t="shared" si="9"/>
        <v>0</v>
      </c>
      <c r="M63" s="13">
        <f>200*0.85-G63</f>
        <v>170</v>
      </c>
      <c r="N63" s="13">
        <f t="shared" si="10"/>
        <v>200</v>
      </c>
    </row>
    <row r="64" spans="1:15" s="2" customFormat="1" x14ac:dyDescent="0.2">
      <c r="A64" s="3">
        <f t="shared" si="11"/>
        <v>60</v>
      </c>
      <c r="B64" s="15" t="s">
        <v>82</v>
      </c>
      <c r="C64" s="15" t="s">
        <v>154</v>
      </c>
      <c r="D64" s="15">
        <v>160</v>
      </c>
      <c r="E64" s="15">
        <f t="shared" si="6"/>
        <v>229.99999999999997</v>
      </c>
      <c r="F64" s="15">
        <v>9.1999999999999993</v>
      </c>
      <c r="G64" s="13">
        <f t="shared" si="7"/>
        <v>10.676571428571428</v>
      </c>
      <c r="H64" s="13">
        <v>8</v>
      </c>
      <c r="I64" s="14">
        <v>17</v>
      </c>
      <c r="J64" s="14">
        <v>11</v>
      </c>
      <c r="K64" s="14">
        <f t="shared" si="8"/>
        <v>17.142857142857142</v>
      </c>
      <c r="L64" s="14">
        <f t="shared" si="9"/>
        <v>7.4534161490683232E-2</v>
      </c>
      <c r="M64" s="13">
        <f>160*0.85-G64</f>
        <v>125.32342857142856</v>
      </c>
      <c r="N64" s="13">
        <f t="shared" si="10"/>
        <v>147.43932773109242</v>
      </c>
    </row>
    <row r="65" spans="1:14" s="2" customFormat="1" x14ac:dyDescent="0.2">
      <c r="A65" s="3"/>
      <c r="B65" s="18" t="s">
        <v>83</v>
      </c>
      <c r="C65" s="15"/>
      <c r="D65" s="18">
        <f>SUM(D5:D64)</f>
        <v>22610</v>
      </c>
      <c r="E65" s="18"/>
      <c r="F65" s="15"/>
      <c r="G65" s="15"/>
      <c r="H65" s="15"/>
      <c r="I65" s="15"/>
      <c r="J65" s="15"/>
      <c r="K65" s="20"/>
      <c r="L65" s="20"/>
      <c r="M65" s="21">
        <f>SUM(M5:M64)/2</f>
        <v>6240.4951428571439</v>
      </c>
      <c r="N65" s="21">
        <f>SUM(N5:N64)/2</f>
        <v>7341.7589915966364</v>
      </c>
    </row>
    <row r="66" spans="1:14" s="2" customFormat="1" x14ac:dyDescent="0.2">
      <c r="A66" s="3"/>
      <c r="B66" s="36" t="s">
        <v>165</v>
      </c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22"/>
    </row>
    <row r="67" spans="1:14" s="2" customFormat="1" x14ac:dyDescent="0.2">
      <c r="A67" s="8">
        <v>1</v>
      </c>
      <c r="B67" s="18" t="s">
        <v>84</v>
      </c>
      <c r="C67" s="18" t="s">
        <v>85</v>
      </c>
      <c r="D67" s="18">
        <v>10000</v>
      </c>
      <c r="E67" s="21">
        <f>F67*5.83</f>
        <v>962.84062758051198</v>
      </c>
      <c r="F67" s="21">
        <f>10000/1.73/35</f>
        <v>165.15276630883568</v>
      </c>
      <c r="G67" s="19">
        <v>4247</v>
      </c>
      <c r="H67" s="27">
        <v>311</v>
      </c>
      <c r="I67" s="28">
        <v>311</v>
      </c>
      <c r="J67" s="28">
        <v>311</v>
      </c>
      <c r="K67" s="23">
        <f>G67/(1.73*6.3*0.9)</f>
        <v>432.96530772445999</v>
      </c>
      <c r="L67" s="23">
        <f t="shared" ref="L67:L98" si="12">K67/E67</f>
        <v>0.4496749465302925</v>
      </c>
      <c r="M67" s="19">
        <f>(10000*0.85-G67-G68)*0.9-650</f>
        <v>1884.4</v>
      </c>
      <c r="N67" s="19">
        <f t="shared" ref="N67:N98" si="13">M67/0.85</f>
        <v>2216.9411764705883</v>
      </c>
    </row>
    <row r="68" spans="1:14" s="2" customFormat="1" x14ac:dyDescent="0.2">
      <c r="A68" s="8">
        <f t="shared" ref="A68:A99" si="14">A67+1</f>
        <v>2</v>
      </c>
      <c r="B68" s="18" t="s">
        <v>86</v>
      </c>
      <c r="C68" s="18" t="s">
        <v>85</v>
      </c>
      <c r="D68" s="18">
        <v>10000</v>
      </c>
      <c r="E68" s="21">
        <f>F68*5.83</f>
        <v>962.84062758051198</v>
      </c>
      <c r="F68" s="21">
        <f>10000/1.73/35</f>
        <v>165.15276630883568</v>
      </c>
      <c r="G68" s="19">
        <v>1437</v>
      </c>
      <c r="H68" s="27">
        <v>78</v>
      </c>
      <c r="I68" s="28">
        <v>78</v>
      </c>
      <c r="J68" s="28">
        <v>78</v>
      </c>
      <c r="K68" s="23">
        <f>G68/(1.73*6.3*0.9)</f>
        <v>146.49662048505979</v>
      </c>
      <c r="L68" s="23">
        <f t="shared" si="12"/>
        <v>0.1521504351693031</v>
      </c>
      <c r="M68" s="19">
        <f>(10000*0.85-G68-G67)*0.9-650</f>
        <v>1884.4</v>
      </c>
      <c r="N68" s="19">
        <f t="shared" si="13"/>
        <v>2216.9411764705883</v>
      </c>
    </row>
    <row r="69" spans="1:14" s="2" customFormat="1" x14ac:dyDescent="0.2">
      <c r="A69" s="3">
        <f t="shared" si="14"/>
        <v>3</v>
      </c>
      <c r="B69" s="15" t="s">
        <v>22</v>
      </c>
      <c r="C69" s="15" t="s">
        <v>87</v>
      </c>
      <c r="D69" s="15">
        <v>630</v>
      </c>
      <c r="E69" s="15">
        <f t="shared" ref="E69:E81" si="15">F69*15</f>
        <v>910.5</v>
      </c>
      <c r="F69" s="15">
        <v>60.7</v>
      </c>
      <c r="G69" s="13">
        <f t="shared" ref="G69:G100" si="16">1.73*0.4*0.9*((H69+I69+J69)/3)/7*10</f>
        <v>180.61200000000002</v>
      </c>
      <c r="H69" s="13">
        <v>205</v>
      </c>
      <c r="I69" s="14">
        <v>178</v>
      </c>
      <c r="J69" s="14">
        <v>226</v>
      </c>
      <c r="K69" s="14">
        <f t="shared" ref="K69:K100" si="17">(H69+I69+J69)/3/7*10</f>
        <v>290</v>
      </c>
      <c r="L69" s="14">
        <f t="shared" si="12"/>
        <v>0.31850631521142231</v>
      </c>
      <c r="M69" s="13">
        <f>(630*0.85-G69-G70)*0.352</f>
        <v>99.761828571428566</v>
      </c>
      <c r="N69" s="13">
        <f t="shared" si="13"/>
        <v>117.36685714285714</v>
      </c>
    </row>
    <row r="70" spans="1:14" s="2" customFormat="1" x14ac:dyDescent="0.2">
      <c r="A70" s="3">
        <f t="shared" si="14"/>
        <v>4</v>
      </c>
      <c r="B70" s="15" t="s">
        <v>24</v>
      </c>
      <c r="C70" s="15" t="s">
        <v>87</v>
      </c>
      <c r="D70" s="15">
        <v>630</v>
      </c>
      <c r="E70" s="15">
        <f t="shared" si="15"/>
        <v>910.5</v>
      </c>
      <c r="F70" s="15">
        <v>60.7</v>
      </c>
      <c r="G70" s="13">
        <f t="shared" si="16"/>
        <v>71.47371428571428</v>
      </c>
      <c r="H70" s="13">
        <v>77</v>
      </c>
      <c r="I70" s="14">
        <v>85</v>
      </c>
      <c r="J70" s="14">
        <v>79</v>
      </c>
      <c r="K70" s="14">
        <f t="shared" si="17"/>
        <v>114.76190476190476</v>
      </c>
      <c r="L70" s="14">
        <f t="shared" si="12"/>
        <v>0.12604272900813263</v>
      </c>
      <c r="M70" s="13">
        <f>(630*0.85-G70-G69)*0.352</f>
        <v>99.761828571428566</v>
      </c>
      <c r="N70" s="13">
        <f t="shared" si="13"/>
        <v>117.36685714285714</v>
      </c>
    </row>
    <row r="71" spans="1:14" s="2" customFormat="1" x14ac:dyDescent="0.2">
      <c r="A71" s="3">
        <f t="shared" si="14"/>
        <v>5</v>
      </c>
      <c r="B71" s="15" t="s">
        <v>88</v>
      </c>
      <c r="C71" s="15" t="s">
        <v>94</v>
      </c>
      <c r="D71" s="15">
        <v>400</v>
      </c>
      <c r="E71" s="15">
        <f t="shared" si="15"/>
        <v>577.95000000000005</v>
      </c>
      <c r="F71" s="15">
        <v>38.53</v>
      </c>
      <c r="G71" s="13">
        <f t="shared" si="16"/>
        <v>55.043657142857128</v>
      </c>
      <c r="H71" s="13">
        <v>79.8</v>
      </c>
      <c r="I71" s="14">
        <v>34.099999999999994</v>
      </c>
      <c r="J71" s="14">
        <v>71.699999999999989</v>
      </c>
      <c r="K71" s="14">
        <f t="shared" si="17"/>
        <v>88.380952380952365</v>
      </c>
      <c r="L71" s="14">
        <f t="shared" si="12"/>
        <v>0.15292145061156218</v>
      </c>
      <c r="M71" s="13">
        <f>(400*0.85-G71-G72)*0.352</f>
        <v>77.807910399999997</v>
      </c>
      <c r="N71" s="13">
        <f t="shared" si="13"/>
        <v>91.538718117647065</v>
      </c>
    </row>
    <row r="72" spans="1:14" s="2" customFormat="1" x14ac:dyDescent="0.2">
      <c r="A72" s="3">
        <f t="shared" si="14"/>
        <v>6</v>
      </c>
      <c r="B72" s="15" t="s">
        <v>90</v>
      </c>
      <c r="C72" s="15" t="s">
        <v>94</v>
      </c>
      <c r="D72" s="15">
        <v>400</v>
      </c>
      <c r="E72" s="15">
        <f t="shared" si="15"/>
        <v>577.95000000000005</v>
      </c>
      <c r="F72" s="15">
        <v>38.53</v>
      </c>
      <c r="G72" s="13">
        <f t="shared" si="16"/>
        <v>63.91114285714287</v>
      </c>
      <c r="H72" s="13">
        <v>79.300000000000011</v>
      </c>
      <c r="I72" s="14">
        <v>76.300000000000011</v>
      </c>
      <c r="J72" s="14">
        <v>59.9</v>
      </c>
      <c r="K72" s="14">
        <f t="shared" si="17"/>
        <v>102.61904761904762</v>
      </c>
      <c r="L72" s="14">
        <f t="shared" si="12"/>
        <v>0.17755696447624814</v>
      </c>
      <c r="M72" s="13">
        <f>(400*0.85-G72-G71)*0.352</f>
        <v>77.807910399999997</v>
      </c>
      <c r="N72" s="13">
        <f t="shared" si="13"/>
        <v>91.538718117647065</v>
      </c>
    </row>
    <row r="73" spans="1:14" s="2" customFormat="1" x14ac:dyDescent="0.2">
      <c r="A73" s="3">
        <f t="shared" si="14"/>
        <v>7</v>
      </c>
      <c r="B73" s="15" t="s">
        <v>91</v>
      </c>
      <c r="C73" s="15" t="s">
        <v>94</v>
      </c>
      <c r="D73" s="15">
        <v>400</v>
      </c>
      <c r="E73" s="15">
        <f t="shared" si="15"/>
        <v>577.95000000000005</v>
      </c>
      <c r="F73" s="15">
        <v>38.53</v>
      </c>
      <c r="G73" s="13">
        <f t="shared" si="16"/>
        <v>87.547885714285712</v>
      </c>
      <c r="H73" s="13">
        <v>94.7</v>
      </c>
      <c r="I73" s="14">
        <v>106.8</v>
      </c>
      <c r="J73" s="14">
        <v>93.699999999999989</v>
      </c>
      <c r="K73" s="14">
        <f t="shared" si="17"/>
        <v>140.57142857142856</v>
      </c>
      <c r="L73" s="14">
        <f t="shared" si="12"/>
        <v>0.24322420377442433</v>
      </c>
      <c r="M73" s="13">
        <f>(400*0.85-G73-G74)*0.352</f>
        <v>73.52779154285713</v>
      </c>
      <c r="N73" s="13">
        <f t="shared" si="13"/>
        <v>86.503284168067211</v>
      </c>
    </row>
    <row r="74" spans="1:14" s="2" customFormat="1" x14ac:dyDescent="0.2">
      <c r="A74" s="3">
        <f t="shared" si="14"/>
        <v>8</v>
      </c>
      <c r="B74" s="15" t="s">
        <v>92</v>
      </c>
      <c r="C74" s="15" t="s">
        <v>94</v>
      </c>
      <c r="D74" s="15">
        <v>400</v>
      </c>
      <c r="E74" s="15">
        <f t="shared" si="15"/>
        <v>577.95000000000005</v>
      </c>
      <c r="F74" s="15">
        <v>38.53</v>
      </c>
      <c r="G74" s="13">
        <f t="shared" si="16"/>
        <v>43.566342857142864</v>
      </c>
      <c r="H74" s="13">
        <v>48.6</v>
      </c>
      <c r="I74" s="14">
        <v>41.8</v>
      </c>
      <c r="J74" s="14">
        <v>56.5</v>
      </c>
      <c r="K74" s="14">
        <f t="shared" si="17"/>
        <v>69.952380952380949</v>
      </c>
      <c r="L74" s="14">
        <f t="shared" si="12"/>
        <v>0.12103535072650047</v>
      </c>
      <c r="M74" s="13">
        <f>(400*0.85-G74-G73)*0.352</f>
        <v>73.527791542857145</v>
      </c>
      <c r="N74" s="13">
        <f t="shared" si="13"/>
        <v>86.503284168067225</v>
      </c>
    </row>
    <row r="75" spans="1:14" s="2" customFormat="1" x14ac:dyDescent="0.2">
      <c r="A75" s="3">
        <f t="shared" si="14"/>
        <v>9</v>
      </c>
      <c r="B75" s="15" t="s">
        <v>93</v>
      </c>
      <c r="C75" s="15" t="s">
        <v>94</v>
      </c>
      <c r="D75" s="15">
        <v>400</v>
      </c>
      <c r="E75" s="15">
        <f t="shared" si="15"/>
        <v>577.95000000000005</v>
      </c>
      <c r="F75" s="15">
        <v>38.53</v>
      </c>
      <c r="G75" s="13">
        <f t="shared" si="16"/>
        <v>232.80857142857141</v>
      </c>
      <c r="H75" s="13">
        <v>246.69999999999996</v>
      </c>
      <c r="I75" s="14">
        <v>263.89999999999998</v>
      </c>
      <c r="J75" s="14">
        <v>274.39999999999998</v>
      </c>
      <c r="K75" s="14">
        <f t="shared" si="17"/>
        <v>373.80952380952374</v>
      </c>
      <c r="L75" s="14">
        <f t="shared" si="12"/>
        <v>0.6467852302267042</v>
      </c>
      <c r="M75" s="13">
        <f>(400*0.85-G75)*0.352</f>
        <v>37.731382857142862</v>
      </c>
      <c r="N75" s="13">
        <f t="shared" si="13"/>
        <v>44.389862184873955</v>
      </c>
    </row>
    <row r="76" spans="1:14" s="2" customFormat="1" x14ac:dyDescent="0.2">
      <c r="A76" s="3">
        <f t="shared" si="14"/>
        <v>10</v>
      </c>
      <c r="B76" s="15" t="s">
        <v>95</v>
      </c>
      <c r="C76" s="15" t="s">
        <v>100</v>
      </c>
      <c r="D76" s="15">
        <v>320</v>
      </c>
      <c r="E76" s="15">
        <f t="shared" si="15"/>
        <v>462.3</v>
      </c>
      <c r="F76" s="15">
        <v>30.82</v>
      </c>
      <c r="G76" s="13">
        <f t="shared" si="16"/>
        <v>95.080800000000011</v>
      </c>
      <c r="H76" s="13">
        <v>96.6</v>
      </c>
      <c r="I76" s="14">
        <v>109.89999999999999</v>
      </c>
      <c r="J76" s="14">
        <v>114.1</v>
      </c>
      <c r="K76" s="14">
        <f t="shared" si="17"/>
        <v>152.66666666666669</v>
      </c>
      <c r="L76" s="14">
        <f t="shared" si="12"/>
        <v>0.33023289350349705</v>
      </c>
      <c r="M76" s="13">
        <f>(320*0.85-G76-G77)*0.352</f>
        <v>35.175098514285708</v>
      </c>
      <c r="N76" s="13">
        <f t="shared" si="13"/>
        <v>41.382468840336131</v>
      </c>
    </row>
    <row r="77" spans="1:14" s="2" customFormat="1" x14ac:dyDescent="0.2">
      <c r="A77" s="3">
        <f t="shared" si="14"/>
        <v>11</v>
      </c>
      <c r="B77" s="15" t="s">
        <v>96</v>
      </c>
      <c r="C77" s="15" t="s">
        <v>94</v>
      </c>
      <c r="D77" s="15">
        <v>400</v>
      </c>
      <c r="E77" s="15">
        <f t="shared" si="15"/>
        <v>577.95000000000005</v>
      </c>
      <c r="F77" s="15">
        <v>38.53</v>
      </c>
      <c r="G77" s="13">
        <f t="shared" si="16"/>
        <v>76.989942857142864</v>
      </c>
      <c r="H77" s="13">
        <v>74.8</v>
      </c>
      <c r="I77" s="14">
        <v>102.3</v>
      </c>
      <c r="J77" s="14">
        <v>82.5</v>
      </c>
      <c r="K77" s="14">
        <f t="shared" si="17"/>
        <v>123.61904761904765</v>
      </c>
      <c r="L77" s="14">
        <f t="shared" si="12"/>
        <v>0.21389228760108597</v>
      </c>
      <c r="M77" s="13">
        <f>(400*0.85-G77-G76)*0.352</f>
        <v>59.111098514285707</v>
      </c>
      <c r="N77" s="13">
        <f t="shared" si="13"/>
        <v>69.542468840336127</v>
      </c>
    </row>
    <row r="78" spans="1:14" s="2" customFormat="1" x14ac:dyDescent="0.2">
      <c r="A78" s="3">
        <f t="shared" si="14"/>
        <v>12</v>
      </c>
      <c r="B78" s="15" t="s">
        <v>97</v>
      </c>
      <c r="C78" s="15" t="s">
        <v>94</v>
      </c>
      <c r="D78" s="15">
        <v>400</v>
      </c>
      <c r="E78" s="15">
        <f t="shared" si="15"/>
        <v>577.95000000000005</v>
      </c>
      <c r="F78" s="15">
        <v>38.53</v>
      </c>
      <c r="G78" s="13">
        <f t="shared" si="16"/>
        <v>68.092799999999997</v>
      </c>
      <c r="H78" s="13">
        <v>66.599999999999994</v>
      </c>
      <c r="I78" s="14">
        <v>82</v>
      </c>
      <c r="J78" s="14">
        <v>81</v>
      </c>
      <c r="K78" s="14">
        <f t="shared" si="17"/>
        <v>109.33333333333334</v>
      </c>
      <c r="L78" s="14">
        <f t="shared" si="12"/>
        <v>0.1891743807134412</v>
      </c>
      <c r="M78" s="13">
        <f>(400*0.85-G78-G79)*0.352</f>
        <v>47.899274971428561</v>
      </c>
      <c r="N78" s="13">
        <f t="shared" si="13"/>
        <v>56.352088201680658</v>
      </c>
    </row>
    <row r="79" spans="1:14" s="2" customFormat="1" x14ac:dyDescent="0.2">
      <c r="A79" s="3">
        <f t="shared" si="14"/>
        <v>13</v>
      </c>
      <c r="B79" s="15" t="s">
        <v>98</v>
      </c>
      <c r="C79" s="15" t="s">
        <v>172</v>
      </c>
      <c r="D79" s="15">
        <v>400</v>
      </c>
      <c r="E79" s="15">
        <f t="shared" si="15"/>
        <v>577.95000000000005</v>
      </c>
      <c r="F79" s="15">
        <v>38.53</v>
      </c>
      <c r="G79" s="13">
        <f t="shared" si="16"/>
        <v>135.82971428571429</v>
      </c>
      <c r="H79" s="13">
        <v>141</v>
      </c>
      <c r="I79" s="14">
        <v>159</v>
      </c>
      <c r="J79" s="14">
        <v>158</v>
      </c>
      <c r="K79" s="14">
        <f t="shared" si="17"/>
        <v>218.09523809523807</v>
      </c>
      <c r="L79" s="14">
        <f t="shared" si="12"/>
        <v>0.3773600451513765</v>
      </c>
      <c r="M79" s="13">
        <f>(400*0.85-G79-G78)*0.352</f>
        <v>47.899274971428575</v>
      </c>
      <c r="N79" s="13">
        <f t="shared" si="13"/>
        <v>56.352088201680679</v>
      </c>
    </row>
    <row r="80" spans="1:14" s="2" customFormat="1" x14ac:dyDescent="0.2">
      <c r="A80" s="3">
        <f t="shared" si="14"/>
        <v>14</v>
      </c>
      <c r="B80" s="15" t="s">
        <v>99</v>
      </c>
      <c r="C80" s="15" t="s">
        <v>170</v>
      </c>
      <c r="D80" s="15">
        <v>400</v>
      </c>
      <c r="E80" s="15">
        <f t="shared" si="15"/>
        <v>577.95000000000005</v>
      </c>
      <c r="F80" s="15">
        <v>38.53</v>
      </c>
      <c r="G80" s="13">
        <f t="shared" si="16"/>
        <v>95.792571428571435</v>
      </c>
      <c r="H80" s="13">
        <v>118</v>
      </c>
      <c r="I80" s="14">
        <v>104</v>
      </c>
      <c r="J80" s="14">
        <v>101</v>
      </c>
      <c r="K80" s="14">
        <f t="shared" si="17"/>
        <v>153.80952380952382</v>
      </c>
      <c r="L80" s="23">
        <f t="shared" si="12"/>
        <v>0.26612946415697519</v>
      </c>
      <c r="M80" s="13">
        <f>(400*0.85-G80-G81)*0.352</f>
        <v>74.686555428571424</v>
      </c>
      <c r="N80" s="13">
        <f t="shared" si="13"/>
        <v>87.866535798319319</v>
      </c>
    </row>
    <row r="81" spans="1:14" s="2" customFormat="1" x14ac:dyDescent="0.2">
      <c r="A81" s="3">
        <f t="shared" si="14"/>
        <v>15</v>
      </c>
      <c r="B81" s="15" t="s">
        <v>101</v>
      </c>
      <c r="C81" s="15" t="s">
        <v>170</v>
      </c>
      <c r="D81" s="15">
        <v>400</v>
      </c>
      <c r="E81" s="15">
        <f t="shared" si="15"/>
        <v>577.95000000000005</v>
      </c>
      <c r="F81" s="15">
        <v>38.53</v>
      </c>
      <c r="G81" s="13">
        <f t="shared" si="16"/>
        <v>32.029714285714284</v>
      </c>
      <c r="H81" s="13">
        <v>38</v>
      </c>
      <c r="I81" s="14">
        <v>31</v>
      </c>
      <c r="J81" s="14">
        <v>39</v>
      </c>
      <c r="K81" s="14">
        <f t="shared" si="17"/>
        <v>51.428571428571431</v>
      </c>
      <c r="L81" s="23">
        <f t="shared" si="12"/>
        <v>8.8984464795521107E-2</v>
      </c>
      <c r="M81" s="13">
        <f>(400*0.85-G81-G80)*0.352</f>
        <v>74.686555428571424</v>
      </c>
      <c r="N81" s="13">
        <f t="shared" si="13"/>
        <v>87.866535798319319</v>
      </c>
    </row>
    <row r="82" spans="1:14" s="2" customFormat="1" x14ac:dyDescent="0.2">
      <c r="A82" s="3">
        <f t="shared" si="14"/>
        <v>16</v>
      </c>
      <c r="B82" s="15" t="s">
        <v>102</v>
      </c>
      <c r="C82" s="15" t="s">
        <v>103</v>
      </c>
      <c r="D82" s="15">
        <v>630</v>
      </c>
      <c r="E82" s="15">
        <v>910.5</v>
      </c>
      <c r="F82" s="15">
        <v>60.7</v>
      </c>
      <c r="G82" s="13">
        <f t="shared" si="16"/>
        <v>92.055771428571404</v>
      </c>
      <c r="H82" s="13">
        <v>110</v>
      </c>
      <c r="I82" s="14">
        <v>109.4</v>
      </c>
      <c r="J82" s="14">
        <v>91</v>
      </c>
      <c r="K82" s="14">
        <f t="shared" si="17"/>
        <v>147.8095238095238</v>
      </c>
      <c r="L82" s="14">
        <f t="shared" si="12"/>
        <v>0.16233885097147038</v>
      </c>
      <c r="M82" s="13">
        <f>(630*0.85-G82)*0.352</f>
        <v>156.09236845714287</v>
      </c>
      <c r="N82" s="13">
        <f t="shared" si="13"/>
        <v>183.63808053781514</v>
      </c>
    </row>
    <row r="83" spans="1:14" s="2" customFormat="1" x14ac:dyDescent="0.2">
      <c r="A83" s="29">
        <f t="shared" si="14"/>
        <v>17</v>
      </c>
      <c r="B83" s="15" t="s">
        <v>104</v>
      </c>
      <c r="C83" s="15" t="s">
        <v>89</v>
      </c>
      <c r="D83" s="15">
        <v>400</v>
      </c>
      <c r="E83" s="15">
        <f t="shared" ref="E83:E130" si="18">F83*15</f>
        <v>577.95000000000005</v>
      </c>
      <c r="F83" s="15">
        <v>38.53</v>
      </c>
      <c r="G83" s="13">
        <f t="shared" si="16"/>
        <v>142.02805714285714</v>
      </c>
      <c r="H83" s="13">
        <v>181.29999999999998</v>
      </c>
      <c r="I83" s="14">
        <v>178.9</v>
      </c>
      <c r="J83" s="14">
        <v>118.70000000000002</v>
      </c>
      <c r="K83" s="14">
        <f t="shared" si="17"/>
        <v>228.04761904761904</v>
      </c>
      <c r="L83" s="14">
        <f t="shared" si="12"/>
        <v>0.39458018694976904</v>
      </c>
      <c r="M83" s="13">
        <f>(400*0.85-G83-G84)*0.352</f>
        <v>42.690057142857142</v>
      </c>
      <c r="N83" s="13">
        <f t="shared" si="13"/>
        <v>50.223596638655465</v>
      </c>
    </row>
    <row r="84" spans="1:14" s="2" customFormat="1" x14ac:dyDescent="0.2">
      <c r="A84" s="29">
        <f t="shared" si="14"/>
        <v>18</v>
      </c>
      <c r="B84" s="15" t="s">
        <v>105</v>
      </c>
      <c r="C84" s="15" t="s">
        <v>89</v>
      </c>
      <c r="D84" s="15">
        <v>400</v>
      </c>
      <c r="E84" s="15">
        <f t="shared" si="18"/>
        <v>577.95000000000005</v>
      </c>
      <c r="F84" s="15">
        <v>38.53</v>
      </c>
      <c r="G84" s="13">
        <f t="shared" si="16"/>
        <v>76.693371428571439</v>
      </c>
      <c r="H84" s="13">
        <v>82</v>
      </c>
      <c r="I84" s="14">
        <v>80.7</v>
      </c>
      <c r="J84" s="14">
        <v>95.9</v>
      </c>
      <c r="K84" s="14">
        <f t="shared" si="17"/>
        <v>123.14285714285715</v>
      </c>
      <c r="L84" s="14">
        <f t="shared" si="12"/>
        <v>0.21306835737149779</v>
      </c>
      <c r="M84" s="13">
        <f>(400*0.85-G84-G83)*0.352</f>
        <v>42.690057142857142</v>
      </c>
      <c r="N84" s="13">
        <f t="shared" si="13"/>
        <v>50.223596638655465</v>
      </c>
    </row>
    <row r="85" spans="1:14" s="2" customFormat="1" x14ac:dyDescent="0.2">
      <c r="A85" s="3">
        <f t="shared" si="14"/>
        <v>19</v>
      </c>
      <c r="B85" s="15" t="s">
        <v>32</v>
      </c>
      <c r="C85" s="15" t="s">
        <v>170</v>
      </c>
      <c r="D85" s="15">
        <v>400</v>
      </c>
      <c r="E85" s="15">
        <v>577.95000000000005</v>
      </c>
      <c r="F85" s="15">
        <v>38.53</v>
      </c>
      <c r="G85" s="13">
        <f t="shared" si="16"/>
        <v>12.485657142857145</v>
      </c>
      <c r="H85" s="13">
        <v>12.8</v>
      </c>
      <c r="I85" s="14">
        <v>21.6</v>
      </c>
      <c r="J85" s="14">
        <v>7.7</v>
      </c>
      <c r="K85" s="14">
        <f t="shared" si="17"/>
        <v>20.047619047619051</v>
      </c>
      <c r="L85" s="14">
        <f t="shared" si="12"/>
        <v>3.4687462665661473E-2</v>
      </c>
      <c r="M85" s="13">
        <f>(400*0.85-G85-G86)*0.352</f>
        <v>102.82050742857143</v>
      </c>
      <c r="N85" s="13">
        <f t="shared" si="13"/>
        <v>120.96530285714286</v>
      </c>
    </row>
    <row r="86" spans="1:14" s="2" customFormat="1" x14ac:dyDescent="0.2">
      <c r="A86" s="3">
        <f t="shared" si="14"/>
        <v>20</v>
      </c>
      <c r="B86" s="15" t="s">
        <v>33</v>
      </c>
      <c r="C86" s="15" t="s">
        <v>94</v>
      </c>
      <c r="D86" s="15">
        <v>400</v>
      </c>
      <c r="E86" s="15">
        <f t="shared" si="18"/>
        <v>577.95000000000005</v>
      </c>
      <c r="F86" s="15">
        <v>38.53</v>
      </c>
      <c r="G86" s="13">
        <f t="shared" si="16"/>
        <v>35.410628571428575</v>
      </c>
      <c r="H86" s="13">
        <v>23.4</v>
      </c>
      <c r="I86" s="14">
        <v>43.3</v>
      </c>
      <c r="J86" s="14">
        <v>52.7</v>
      </c>
      <c r="K86" s="14">
        <f t="shared" si="17"/>
        <v>56.857142857142847</v>
      </c>
      <c r="L86" s="14">
        <f t="shared" si="12"/>
        <v>9.8377269412826096E-2</v>
      </c>
      <c r="M86" s="13">
        <f>(400*0.85-G86-G85)*0.352</f>
        <v>102.82050742857143</v>
      </c>
      <c r="N86" s="13">
        <f t="shared" si="13"/>
        <v>120.96530285714286</v>
      </c>
    </row>
    <row r="87" spans="1:14" x14ac:dyDescent="0.2">
      <c r="A87" s="3">
        <f t="shared" si="14"/>
        <v>21</v>
      </c>
      <c r="B87" s="15" t="s">
        <v>106</v>
      </c>
      <c r="C87" s="15" t="s">
        <v>94</v>
      </c>
      <c r="D87" s="15">
        <v>400</v>
      </c>
      <c r="E87" s="15">
        <f t="shared" si="18"/>
        <v>577.95000000000005</v>
      </c>
      <c r="F87" s="15">
        <v>38.53</v>
      </c>
      <c r="G87" s="13">
        <f t="shared" si="16"/>
        <v>78.294857142857154</v>
      </c>
      <c r="H87" s="13">
        <v>98</v>
      </c>
      <c r="I87" s="14">
        <v>96</v>
      </c>
      <c r="J87" s="14">
        <v>70</v>
      </c>
      <c r="K87" s="14">
        <f t="shared" si="17"/>
        <v>125.71428571428571</v>
      </c>
      <c r="L87" s="14">
        <f t="shared" si="12"/>
        <v>0.2175175806112738</v>
      </c>
      <c r="M87" s="13">
        <f>(400*0.85-G87-G88)*0.352</f>
        <v>70.719615999999988</v>
      </c>
      <c r="N87" s="13">
        <f t="shared" si="13"/>
        <v>83.199548235294102</v>
      </c>
    </row>
    <row r="88" spans="1:14" x14ac:dyDescent="0.2">
      <c r="A88" s="3">
        <f t="shared" si="14"/>
        <v>22</v>
      </c>
      <c r="B88" s="15" t="s">
        <v>107</v>
      </c>
      <c r="C88" s="15" t="s">
        <v>94</v>
      </c>
      <c r="D88" s="15">
        <v>400</v>
      </c>
      <c r="E88" s="15">
        <f t="shared" si="18"/>
        <v>577.95000000000005</v>
      </c>
      <c r="F88" s="15">
        <v>38.53</v>
      </c>
      <c r="G88" s="13">
        <f t="shared" si="16"/>
        <v>60.797142857142859</v>
      </c>
      <c r="H88" s="13">
        <v>67</v>
      </c>
      <c r="I88" s="14">
        <v>76</v>
      </c>
      <c r="J88" s="14">
        <v>62</v>
      </c>
      <c r="K88" s="14">
        <f t="shared" si="17"/>
        <v>97.619047619047606</v>
      </c>
      <c r="L88" s="14">
        <f t="shared" si="12"/>
        <v>0.16890569706557246</v>
      </c>
      <c r="M88" s="13">
        <f>(400*0.85-G88-G87)*0.352</f>
        <v>70.719616000000002</v>
      </c>
      <c r="N88" s="13">
        <f t="shared" si="13"/>
        <v>83.199548235294117</v>
      </c>
    </row>
    <row r="89" spans="1:14" x14ac:dyDescent="0.2">
      <c r="A89" s="3">
        <f t="shared" si="14"/>
        <v>23</v>
      </c>
      <c r="B89" s="15" t="s">
        <v>108</v>
      </c>
      <c r="C89" s="15" t="s">
        <v>94</v>
      </c>
      <c r="D89" s="15">
        <v>400</v>
      </c>
      <c r="E89" s="15">
        <f t="shared" si="18"/>
        <v>577.95000000000005</v>
      </c>
      <c r="F89" s="15">
        <v>38.53</v>
      </c>
      <c r="G89" s="13">
        <f t="shared" si="16"/>
        <v>66.639600000000016</v>
      </c>
      <c r="H89" s="13">
        <v>75.7</v>
      </c>
      <c r="I89" s="14">
        <v>69.400000000000006</v>
      </c>
      <c r="J89" s="14">
        <v>79.600000000000009</v>
      </c>
      <c r="K89" s="14">
        <f t="shared" si="17"/>
        <v>107.00000000000003</v>
      </c>
      <c r="L89" s="14">
        <f t="shared" si="12"/>
        <v>0.18513712258845924</v>
      </c>
      <c r="M89" s="13">
        <f>(400*0.85-G89)*0.352</f>
        <v>96.222860799999978</v>
      </c>
      <c r="N89" s="13">
        <f t="shared" si="13"/>
        <v>113.2033656470588</v>
      </c>
    </row>
    <row r="90" spans="1:14" x14ac:dyDescent="0.2">
      <c r="A90" s="3">
        <f t="shared" si="14"/>
        <v>24</v>
      </c>
      <c r="B90" s="15" t="s">
        <v>109</v>
      </c>
      <c r="C90" s="15" t="s">
        <v>94</v>
      </c>
      <c r="D90" s="15">
        <v>400</v>
      </c>
      <c r="E90" s="15">
        <f t="shared" si="18"/>
        <v>577.95000000000005</v>
      </c>
      <c r="F90" s="15">
        <v>38.53</v>
      </c>
      <c r="G90" s="13">
        <f t="shared" si="16"/>
        <v>79.184571428571431</v>
      </c>
      <c r="H90" s="13">
        <v>75</v>
      </c>
      <c r="I90" s="14">
        <v>88</v>
      </c>
      <c r="J90" s="14">
        <v>104</v>
      </c>
      <c r="K90" s="14">
        <f t="shared" si="17"/>
        <v>127.14285714285714</v>
      </c>
      <c r="L90" s="14">
        <f t="shared" si="12"/>
        <v>0.21998937130003829</v>
      </c>
      <c r="M90" s="13">
        <f>(400*0.85-G90-G91)*0.352</f>
        <v>87.422518857142862</v>
      </c>
      <c r="N90" s="13">
        <f t="shared" si="13"/>
        <v>102.85002218487396</v>
      </c>
    </row>
    <row r="91" spans="1:14" x14ac:dyDescent="0.2">
      <c r="A91" s="3">
        <f t="shared" si="14"/>
        <v>25</v>
      </c>
      <c r="B91" s="15" t="s">
        <v>110</v>
      </c>
      <c r="C91" s="15" t="s">
        <v>94</v>
      </c>
      <c r="D91" s="15">
        <v>400</v>
      </c>
      <c r="E91" s="15">
        <f t="shared" si="18"/>
        <v>577.95000000000005</v>
      </c>
      <c r="F91" s="15">
        <v>38.53</v>
      </c>
      <c r="G91" s="13">
        <f t="shared" si="16"/>
        <v>12.456</v>
      </c>
      <c r="H91" s="13">
        <v>20</v>
      </c>
      <c r="I91" s="14">
        <v>8</v>
      </c>
      <c r="J91" s="14">
        <v>14</v>
      </c>
      <c r="K91" s="14">
        <f t="shared" si="17"/>
        <v>20</v>
      </c>
      <c r="L91" s="14">
        <f t="shared" si="12"/>
        <v>3.460506964270265E-2</v>
      </c>
      <c r="M91" s="13">
        <f>(400*0.85-G91-G90)*0.352</f>
        <v>87.422518857142848</v>
      </c>
      <c r="N91" s="13">
        <f t="shared" si="13"/>
        <v>102.85002218487394</v>
      </c>
    </row>
    <row r="92" spans="1:14" x14ac:dyDescent="0.2">
      <c r="A92" s="3">
        <f t="shared" si="14"/>
        <v>26</v>
      </c>
      <c r="B92" s="15" t="s">
        <v>111</v>
      </c>
      <c r="C92" s="15" t="s">
        <v>89</v>
      </c>
      <c r="D92" s="15">
        <v>400</v>
      </c>
      <c r="E92" s="15">
        <f t="shared" si="18"/>
        <v>577.95000000000005</v>
      </c>
      <c r="F92" s="15">
        <v>38.53</v>
      </c>
      <c r="G92" s="13">
        <f t="shared" si="16"/>
        <v>62.368971428571442</v>
      </c>
      <c r="H92" s="13">
        <v>90.2</v>
      </c>
      <c r="I92" s="14">
        <v>69.3</v>
      </c>
      <c r="J92" s="14">
        <v>50.8</v>
      </c>
      <c r="K92" s="14">
        <f t="shared" si="17"/>
        <v>100.14285714285717</v>
      </c>
      <c r="L92" s="14">
        <f t="shared" si="12"/>
        <v>0.17327252728238976</v>
      </c>
      <c r="M92" s="13">
        <f>(400*0.85-G92-G93)*0.352</f>
        <v>87.787894857142845</v>
      </c>
      <c r="N92" s="13">
        <f t="shared" si="13"/>
        <v>103.279876302521</v>
      </c>
    </row>
    <row r="93" spans="1:14" x14ac:dyDescent="0.2">
      <c r="A93" s="3">
        <f t="shared" si="14"/>
        <v>27</v>
      </c>
      <c r="B93" s="15" t="s">
        <v>112</v>
      </c>
      <c r="C93" s="15" t="s">
        <v>89</v>
      </c>
      <c r="D93" s="15">
        <v>400</v>
      </c>
      <c r="E93" s="15">
        <f t="shared" si="18"/>
        <v>577.95000000000005</v>
      </c>
      <c r="F93" s="15">
        <v>38.53</v>
      </c>
      <c r="G93" s="13">
        <f t="shared" si="16"/>
        <v>28.233600000000003</v>
      </c>
      <c r="H93" s="13">
        <v>23.5</v>
      </c>
      <c r="I93" s="14">
        <v>44.6</v>
      </c>
      <c r="J93" s="14">
        <v>27.1</v>
      </c>
      <c r="K93" s="14">
        <f t="shared" si="17"/>
        <v>45.333333333333329</v>
      </c>
      <c r="L93" s="14">
        <f t="shared" si="12"/>
        <v>7.8438157856792673E-2</v>
      </c>
      <c r="M93" s="13">
        <f>(400*0.85-G93-G92)*0.352</f>
        <v>87.787894857142831</v>
      </c>
      <c r="N93" s="13">
        <f t="shared" si="13"/>
        <v>103.27987630252098</v>
      </c>
    </row>
    <row r="94" spans="1:14" x14ac:dyDescent="0.2">
      <c r="A94" s="3">
        <f t="shared" si="14"/>
        <v>28</v>
      </c>
      <c r="B94" s="15" t="s">
        <v>113</v>
      </c>
      <c r="C94" s="15" t="s">
        <v>159</v>
      </c>
      <c r="D94" s="15">
        <v>400</v>
      </c>
      <c r="E94" s="15">
        <f t="shared" si="18"/>
        <v>577.95000000000005</v>
      </c>
      <c r="F94" s="15">
        <v>38.53</v>
      </c>
      <c r="G94" s="13">
        <f t="shared" si="16"/>
        <v>43.892571428571429</v>
      </c>
      <c r="H94" s="13">
        <v>24</v>
      </c>
      <c r="I94" s="14">
        <v>73</v>
      </c>
      <c r="J94" s="14">
        <v>51</v>
      </c>
      <c r="K94" s="14">
        <f t="shared" si="17"/>
        <v>70.476190476190482</v>
      </c>
      <c r="L94" s="14">
        <f t="shared" si="12"/>
        <v>0.12194167397904745</v>
      </c>
      <c r="M94" s="13">
        <f>(400*0.85-G94)*0.352</f>
        <v>104.22981485714284</v>
      </c>
      <c r="N94" s="13">
        <f t="shared" si="13"/>
        <v>122.62331159663864</v>
      </c>
    </row>
    <row r="95" spans="1:14" x14ac:dyDescent="0.2">
      <c r="A95" s="3">
        <f t="shared" si="14"/>
        <v>29</v>
      </c>
      <c r="B95" s="15" t="s">
        <v>114</v>
      </c>
      <c r="C95" s="15" t="s">
        <v>94</v>
      </c>
      <c r="D95" s="15">
        <v>400</v>
      </c>
      <c r="E95" s="15">
        <f t="shared" si="18"/>
        <v>577.95000000000005</v>
      </c>
      <c r="F95" s="15">
        <v>38.53</v>
      </c>
      <c r="G95" s="13">
        <f t="shared" si="16"/>
        <v>102.82131428571429</v>
      </c>
      <c r="H95" s="13">
        <v>118.3</v>
      </c>
      <c r="I95" s="14">
        <v>95.7</v>
      </c>
      <c r="J95" s="14">
        <v>132.69999999999999</v>
      </c>
      <c r="K95" s="14">
        <f t="shared" si="17"/>
        <v>165.0952380952381</v>
      </c>
      <c r="L95" s="14">
        <f t="shared" si="12"/>
        <v>0.28565661059821451</v>
      </c>
      <c r="M95" s="13">
        <f>(400*0.85-G95-G96)*0.352</f>
        <v>64.435148799999993</v>
      </c>
      <c r="N95" s="13">
        <f t="shared" si="13"/>
        <v>75.806057411764698</v>
      </c>
    </row>
    <row r="96" spans="1:14" x14ac:dyDescent="0.2">
      <c r="A96" s="3">
        <f t="shared" si="14"/>
        <v>30</v>
      </c>
      <c r="B96" s="15" t="s">
        <v>115</v>
      </c>
      <c r="C96" s="15" t="s">
        <v>94</v>
      </c>
      <c r="D96" s="15">
        <v>400</v>
      </c>
      <c r="E96" s="15">
        <f t="shared" si="18"/>
        <v>577.95000000000005</v>
      </c>
      <c r="F96" s="15">
        <v>38.53</v>
      </c>
      <c r="G96" s="13">
        <f t="shared" si="16"/>
        <v>54.124285714285712</v>
      </c>
      <c r="H96" s="13">
        <v>55.4</v>
      </c>
      <c r="I96" s="14">
        <v>53.300000000000004</v>
      </c>
      <c r="J96" s="14">
        <v>73.800000000000011</v>
      </c>
      <c r="K96" s="14">
        <f t="shared" si="17"/>
        <v>86.904761904761912</v>
      </c>
      <c r="L96" s="14">
        <f t="shared" si="12"/>
        <v>0.15036726689983893</v>
      </c>
      <c r="M96" s="13">
        <f>(400*0.85-G96-G95)*0.352</f>
        <v>64.435148800000007</v>
      </c>
      <c r="N96" s="13">
        <f t="shared" si="13"/>
        <v>75.806057411764712</v>
      </c>
    </row>
    <row r="97" spans="1:143" x14ac:dyDescent="0.2">
      <c r="A97" s="3">
        <f t="shared" si="14"/>
        <v>31</v>
      </c>
      <c r="B97" s="15" t="s">
        <v>116</v>
      </c>
      <c r="C97" s="15" t="s">
        <v>87</v>
      </c>
      <c r="D97" s="15">
        <v>630</v>
      </c>
      <c r="E97" s="15">
        <f t="shared" si="18"/>
        <v>910.5</v>
      </c>
      <c r="F97" s="15">
        <v>60.7</v>
      </c>
      <c r="G97" s="13">
        <f t="shared" si="16"/>
        <v>41.015828571428571</v>
      </c>
      <c r="H97" s="13">
        <v>55.199999999999996</v>
      </c>
      <c r="I97" s="14">
        <v>27.5</v>
      </c>
      <c r="J97" s="14">
        <v>55.6</v>
      </c>
      <c r="K97" s="14">
        <f t="shared" si="17"/>
        <v>65.857142857142847</v>
      </c>
      <c r="L97" s="14">
        <f t="shared" si="12"/>
        <v>7.233074448889934E-2</v>
      </c>
      <c r="M97" s="13">
        <f>(630*0.85-G97-G98)*0.352</f>
        <v>148.09585371428568</v>
      </c>
      <c r="N97" s="13">
        <f t="shared" si="13"/>
        <v>174.23041613445375</v>
      </c>
    </row>
    <row r="98" spans="1:143" x14ac:dyDescent="0.2">
      <c r="A98" s="3">
        <f t="shared" si="14"/>
        <v>32</v>
      </c>
      <c r="B98" s="15" t="s">
        <v>117</v>
      </c>
      <c r="C98" s="15" t="s">
        <v>87</v>
      </c>
      <c r="D98" s="15">
        <v>630</v>
      </c>
      <c r="E98" s="15">
        <f t="shared" si="18"/>
        <v>910.5</v>
      </c>
      <c r="F98" s="15">
        <v>60.7</v>
      </c>
      <c r="G98" s="13">
        <f t="shared" si="16"/>
        <v>73.757314285714287</v>
      </c>
      <c r="H98" s="13">
        <v>83.2</v>
      </c>
      <c r="I98" s="14">
        <v>73.2</v>
      </c>
      <c r="J98" s="14">
        <v>92.3</v>
      </c>
      <c r="K98" s="14">
        <f t="shared" si="17"/>
        <v>118.42857142857142</v>
      </c>
      <c r="L98" s="14">
        <f t="shared" si="12"/>
        <v>0.13006982034988623</v>
      </c>
      <c r="M98" s="13">
        <f>(630*0.85-G98-G97)*0.352</f>
        <v>148.09585371428568</v>
      </c>
      <c r="N98" s="13">
        <f t="shared" si="13"/>
        <v>174.23041613445375</v>
      </c>
    </row>
    <row r="99" spans="1:143" x14ac:dyDescent="0.2">
      <c r="A99" s="3">
        <f t="shared" si="14"/>
        <v>33</v>
      </c>
      <c r="B99" s="15" t="s">
        <v>118</v>
      </c>
      <c r="C99" s="15" t="s">
        <v>94</v>
      </c>
      <c r="D99" s="15">
        <v>400</v>
      </c>
      <c r="E99" s="15">
        <f t="shared" si="18"/>
        <v>577.95000000000005</v>
      </c>
      <c r="F99" s="15">
        <v>38.53</v>
      </c>
      <c r="G99" s="13">
        <f t="shared" si="16"/>
        <v>25.030628571428572</v>
      </c>
      <c r="H99" s="13">
        <v>12.2</v>
      </c>
      <c r="I99" s="14">
        <v>27.4</v>
      </c>
      <c r="J99" s="14">
        <v>44.8</v>
      </c>
      <c r="K99" s="14">
        <f t="shared" si="17"/>
        <v>40.190476190476183</v>
      </c>
      <c r="L99" s="14">
        <f t="shared" ref="L99:L131" si="19">K99/E99</f>
        <v>6.9539711377240562E-2</v>
      </c>
      <c r="M99" s="13">
        <f>(400*0.85-G99-G100)*0.352</f>
        <v>103.62433462857143</v>
      </c>
      <c r="N99" s="13">
        <f t="shared" ref="N99:N129" si="20">M99/0.85</f>
        <v>121.91098191596639</v>
      </c>
    </row>
    <row r="100" spans="1:143" x14ac:dyDescent="0.2">
      <c r="A100" s="3">
        <f t="shared" ref="A100:A129" si="21">A99+1</f>
        <v>34</v>
      </c>
      <c r="B100" s="15" t="s">
        <v>119</v>
      </c>
      <c r="C100" s="15" t="s">
        <v>120</v>
      </c>
      <c r="D100" s="15">
        <v>400</v>
      </c>
      <c r="E100" s="15">
        <f t="shared" si="18"/>
        <v>577.95000000000005</v>
      </c>
      <c r="F100" s="15">
        <v>38.53</v>
      </c>
      <c r="G100" s="13">
        <f t="shared" si="16"/>
        <v>20.582057142857145</v>
      </c>
      <c r="H100" s="13">
        <v>9.5000000000000018</v>
      </c>
      <c r="I100" s="14">
        <v>25.8</v>
      </c>
      <c r="J100" s="14">
        <v>34.1</v>
      </c>
      <c r="K100" s="14">
        <f t="shared" si="17"/>
        <v>33.047619047619051</v>
      </c>
      <c r="L100" s="14">
        <f t="shared" si="19"/>
        <v>5.7180757933418203E-2</v>
      </c>
      <c r="M100" s="13">
        <f>(400*0.85-G100-G99)*0.352</f>
        <v>103.62433462857143</v>
      </c>
      <c r="N100" s="13">
        <f t="shared" si="20"/>
        <v>121.91098191596639</v>
      </c>
    </row>
    <row r="101" spans="1:143" x14ac:dyDescent="0.2">
      <c r="A101" s="3">
        <f t="shared" si="21"/>
        <v>35</v>
      </c>
      <c r="B101" s="15" t="s">
        <v>121</v>
      </c>
      <c r="C101" s="15" t="s">
        <v>181</v>
      </c>
      <c r="D101" s="15">
        <v>400</v>
      </c>
      <c r="E101" s="15">
        <f t="shared" si="18"/>
        <v>577.95000000000005</v>
      </c>
      <c r="F101" s="15">
        <v>38.53</v>
      </c>
      <c r="G101" s="13">
        <f t="shared" ref="G101:G131" si="22">1.73*0.4*0.9*((H101+I101+J101)/3)/7*10</f>
        <v>61.212342857142865</v>
      </c>
      <c r="H101" s="13">
        <v>72.300000000000011</v>
      </c>
      <c r="I101" s="14">
        <v>72</v>
      </c>
      <c r="J101" s="14">
        <v>62.099999999999994</v>
      </c>
      <c r="K101" s="14">
        <f t="shared" ref="K101:K131" si="23">(H101+I101+J101)/3/7*10</f>
        <v>98.285714285714278</v>
      </c>
      <c r="L101" s="14">
        <f t="shared" si="19"/>
        <v>0.17005919938699587</v>
      </c>
      <c r="M101" s="13">
        <f>(400*0.85-G101-G102)*0.352</f>
        <v>71.492125257142845</v>
      </c>
      <c r="N101" s="13">
        <f t="shared" si="20"/>
        <v>84.108382655462179</v>
      </c>
    </row>
    <row r="102" spans="1:143" x14ac:dyDescent="0.2">
      <c r="A102" s="3">
        <f t="shared" si="21"/>
        <v>36</v>
      </c>
      <c r="B102" s="15" t="s">
        <v>122</v>
      </c>
      <c r="C102" s="15" t="s">
        <v>160</v>
      </c>
      <c r="D102" s="15">
        <v>630</v>
      </c>
      <c r="E102" s="15">
        <f t="shared" si="18"/>
        <v>910.5</v>
      </c>
      <c r="F102" s="15">
        <v>60.7</v>
      </c>
      <c r="G102" s="13">
        <f t="shared" si="22"/>
        <v>75.685028571428575</v>
      </c>
      <c r="H102" s="13">
        <v>79.599999999999994</v>
      </c>
      <c r="I102" s="14">
        <v>68.3</v>
      </c>
      <c r="J102" s="14">
        <v>107.30000000000001</v>
      </c>
      <c r="K102" s="14">
        <f t="shared" si="23"/>
        <v>121.52380952380952</v>
      </c>
      <c r="L102" s="14">
        <f t="shared" si="19"/>
        <v>0.13346931304097695</v>
      </c>
      <c r="M102" s="13">
        <f>(630*0.85-G102-G101)*0.352</f>
        <v>140.30812525714285</v>
      </c>
      <c r="N102" s="13">
        <f t="shared" si="20"/>
        <v>165.06838265546219</v>
      </c>
    </row>
    <row r="103" spans="1:143" x14ac:dyDescent="0.2">
      <c r="A103" s="3">
        <f t="shared" si="21"/>
        <v>37</v>
      </c>
      <c r="B103" s="15" t="s">
        <v>123</v>
      </c>
      <c r="C103" s="15" t="s">
        <v>159</v>
      </c>
      <c r="D103" s="15">
        <v>400</v>
      </c>
      <c r="E103" s="15">
        <f t="shared" si="18"/>
        <v>577.95000000000005</v>
      </c>
      <c r="F103" s="15">
        <v>38.53</v>
      </c>
      <c r="G103" s="13">
        <f t="shared" si="22"/>
        <v>64.355999999999995</v>
      </c>
      <c r="H103" s="13">
        <v>57</v>
      </c>
      <c r="I103" s="14">
        <v>80</v>
      </c>
      <c r="J103" s="14">
        <v>80</v>
      </c>
      <c r="K103" s="14">
        <f t="shared" si="23"/>
        <v>103.33333333333331</v>
      </c>
      <c r="L103" s="14">
        <f t="shared" si="19"/>
        <v>0.17879285982063034</v>
      </c>
      <c r="M103" s="13">
        <f>(400*0.85-G103-G104)*0.352</f>
        <v>65.082386285714279</v>
      </c>
      <c r="N103" s="13">
        <f t="shared" si="20"/>
        <v>76.567513277310923</v>
      </c>
    </row>
    <row r="104" spans="1:143" x14ac:dyDescent="0.2">
      <c r="A104" s="3">
        <f t="shared" si="21"/>
        <v>38</v>
      </c>
      <c r="B104" s="15" t="s">
        <v>124</v>
      </c>
      <c r="C104" s="15" t="s">
        <v>159</v>
      </c>
      <c r="D104" s="15">
        <v>400</v>
      </c>
      <c r="E104" s="15">
        <f t="shared" si="18"/>
        <v>577.95000000000005</v>
      </c>
      <c r="F104" s="15">
        <v>38.53</v>
      </c>
      <c r="G104" s="13">
        <f t="shared" si="22"/>
        <v>90.750857142857143</v>
      </c>
      <c r="H104" s="13">
        <v>130</v>
      </c>
      <c r="I104" s="14">
        <v>93</v>
      </c>
      <c r="J104" s="14">
        <v>83</v>
      </c>
      <c r="K104" s="14">
        <f t="shared" si="23"/>
        <v>145.71428571428572</v>
      </c>
      <c r="L104" s="14">
        <f t="shared" si="19"/>
        <v>0.25212265025397651</v>
      </c>
      <c r="M104" s="13">
        <f>(400*0.85-G104-G103)*0.352</f>
        <v>65.082386285714279</v>
      </c>
      <c r="N104" s="13">
        <f t="shared" si="20"/>
        <v>76.567513277310923</v>
      </c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7"/>
      <c r="DG104" s="17"/>
      <c r="DH104" s="17"/>
      <c r="DI104" s="17"/>
      <c r="DJ104" s="17"/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  <c r="DV104" s="17"/>
      <c r="DW104" s="17"/>
      <c r="DX104" s="17"/>
      <c r="DY104" s="17"/>
      <c r="DZ104" s="17"/>
      <c r="EA104" s="17"/>
      <c r="EB104" s="17"/>
      <c r="EC104" s="17"/>
      <c r="ED104" s="17"/>
      <c r="EE104" s="17"/>
      <c r="EF104" s="17"/>
      <c r="EG104" s="17"/>
      <c r="EH104" s="17"/>
      <c r="EI104" s="17"/>
      <c r="EJ104" s="17"/>
      <c r="EK104" s="17"/>
      <c r="EL104" s="17"/>
      <c r="EM104" s="17"/>
    </row>
    <row r="105" spans="1:143" s="9" customFormat="1" x14ac:dyDescent="0.2">
      <c r="A105" s="3">
        <f t="shared" si="21"/>
        <v>39</v>
      </c>
      <c r="B105" s="15" t="s">
        <v>125</v>
      </c>
      <c r="C105" s="15" t="s">
        <v>159</v>
      </c>
      <c r="D105" s="15">
        <v>400</v>
      </c>
      <c r="E105" s="15">
        <f t="shared" si="18"/>
        <v>577.95000000000005</v>
      </c>
      <c r="F105" s="15">
        <v>38.53</v>
      </c>
      <c r="G105" s="13">
        <f t="shared" si="22"/>
        <v>145.61657142857143</v>
      </c>
      <c r="H105" s="13">
        <v>155.80000000000001</v>
      </c>
      <c r="I105" s="14">
        <v>149.19999999999999</v>
      </c>
      <c r="J105" s="14">
        <v>186</v>
      </c>
      <c r="K105" s="14">
        <f t="shared" si="23"/>
        <v>233.8095238095238</v>
      </c>
      <c r="L105" s="14">
        <f t="shared" si="19"/>
        <v>0.40454974272778577</v>
      </c>
      <c r="M105" s="13">
        <f>(400*0.85-G105-G106)*0.352</f>
        <v>24.995419428571427</v>
      </c>
      <c r="N105" s="13">
        <f t="shared" si="20"/>
        <v>29.406375798319328</v>
      </c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7"/>
      <c r="DG105" s="17"/>
      <c r="DH105" s="17"/>
      <c r="DI105" s="17"/>
      <c r="DJ105" s="17"/>
      <c r="DK105" s="17"/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  <c r="DV105" s="17"/>
      <c r="DW105" s="17"/>
      <c r="DX105" s="17"/>
      <c r="DY105" s="17"/>
      <c r="DZ105" s="17"/>
      <c r="EA105" s="17"/>
      <c r="EB105" s="17"/>
      <c r="EC105" s="17"/>
      <c r="ED105" s="17"/>
      <c r="EE105" s="17"/>
      <c r="EF105" s="17"/>
      <c r="EG105" s="17"/>
      <c r="EH105" s="17"/>
      <c r="EI105" s="17"/>
      <c r="EJ105" s="17"/>
      <c r="EK105" s="17"/>
      <c r="EL105" s="17"/>
      <c r="EM105" s="17"/>
    </row>
    <row r="106" spans="1:143" s="9" customFormat="1" x14ac:dyDescent="0.2">
      <c r="A106" s="3">
        <f t="shared" si="21"/>
        <v>40</v>
      </c>
      <c r="B106" s="15" t="s">
        <v>126</v>
      </c>
      <c r="C106" s="15" t="s">
        <v>159</v>
      </c>
      <c r="D106" s="15">
        <v>400</v>
      </c>
      <c r="E106" s="15">
        <f t="shared" si="18"/>
        <v>577.95000000000005</v>
      </c>
      <c r="F106" s="15">
        <v>38.53</v>
      </c>
      <c r="G106" s="13">
        <f t="shared" si="22"/>
        <v>123.37371428571429</v>
      </c>
      <c r="H106" s="13">
        <v>158.80000000000001</v>
      </c>
      <c r="I106" s="14">
        <v>131.29999999999998</v>
      </c>
      <c r="J106" s="14">
        <v>125.9</v>
      </c>
      <c r="K106" s="14">
        <f t="shared" si="23"/>
        <v>198.09523809523807</v>
      </c>
      <c r="L106" s="14">
        <f t="shared" si="19"/>
        <v>0.34275497550867384</v>
      </c>
      <c r="M106" s="13">
        <f>(400*0.85-G106-G105)*0.352</f>
        <v>24.99541942857142</v>
      </c>
      <c r="N106" s="13">
        <f t="shared" si="20"/>
        <v>29.406375798319317</v>
      </c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7"/>
      <c r="DG106" s="17"/>
      <c r="DH106" s="17"/>
      <c r="DI106" s="17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  <c r="DV106" s="17"/>
      <c r="DW106" s="17"/>
      <c r="DX106" s="17"/>
      <c r="DY106" s="17"/>
      <c r="DZ106" s="17"/>
      <c r="EA106" s="17"/>
      <c r="EB106" s="17"/>
      <c r="EC106" s="17"/>
      <c r="ED106" s="17"/>
      <c r="EE106" s="17"/>
      <c r="EF106" s="17"/>
      <c r="EG106" s="17"/>
      <c r="EH106" s="17"/>
      <c r="EI106" s="17"/>
      <c r="EJ106" s="17"/>
      <c r="EK106" s="17"/>
      <c r="EL106" s="17"/>
      <c r="EM106" s="17"/>
    </row>
    <row r="107" spans="1:143" x14ac:dyDescent="0.2">
      <c r="A107" s="3">
        <f t="shared" si="21"/>
        <v>41</v>
      </c>
      <c r="B107" s="15" t="s">
        <v>127</v>
      </c>
      <c r="C107" s="15" t="s">
        <v>89</v>
      </c>
      <c r="D107" s="15">
        <v>400</v>
      </c>
      <c r="E107" s="15">
        <f t="shared" si="18"/>
        <v>577.95000000000005</v>
      </c>
      <c r="F107" s="15">
        <v>38.53</v>
      </c>
      <c r="G107" s="13">
        <f t="shared" si="22"/>
        <v>90.632228571428584</v>
      </c>
      <c r="H107" s="13">
        <v>108.7</v>
      </c>
      <c r="I107" s="14">
        <v>102.8</v>
      </c>
      <c r="J107" s="14">
        <v>94.1</v>
      </c>
      <c r="K107" s="14">
        <f t="shared" si="23"/>
        <v>145.52380952380955</v>
      </c>
      <c r="L107" s="14">
        <f t="shared" si="19"/>
        <v>0.25179307816214125</v>
      </c>
      <c r="M107" s="13">
        <f>(400*0.85-G107-G108)*0.352</f>
        <v>62.837933714285711</v>
      </c>
      <c r="N107" s="13">
        <f t="shared" si="20"/>
        <v>73.926980840336128</v>
      </c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7"/>
      <c r="DG107" s="17"/>
      <c r="DH107" s="17"/>
      <c r="DI107" s="17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  <c r="DV107" s="17"/>
      <c r="DW107" s="17"/>
      <c r="DX107" s="17"/>
      <c r="DY107" s="17"/>
      <c r="DZ107" s="17"/>
      <c r="EA107" s="17"/>
      <c r="EB107" s="17"/>
      <c r="EC107" s="17"/>
      <c r="ED107" s="17"/>
      <c r="EE107" s="17"/>
      <c r="EF107" s="17"/>
      <c r="EG107" s="17"/>
      <c r="EH107" s="17"/>
      <c r="EI107" s="17"/>
      <c r="EJ107" s="17"/>
      <c r="EK107" s="17"/>
      <c r="EL107" s="17"/>
      <c r="EM107" s="17"/>
    </row>
    <row r="108" spans="1:143" x14ac:dyDescent="0.2">
      <c r="A108" s="3">
        <f t="shared" si="21"/>
        <v>42</v>
      </c>
      <c r="B108" s="15" t="s">
        <v>128</v>
      </c>
      <c r="C108" s="15" t="s">
        <v>94</v>
      </c>
      <c r="D108" s="15">
        <v>400</v>
      </c>
      <c r="E108" s="15">
        <f t="shared" si="18"/>
        <v>577.95000000000005</v>
      </c>
      <c r="F108" s="15">
        <v>38.53</v>
      </c>
      <c r="G108" s="13">
        <f t="shared" si="22"/>
        <v>70.850914285714296</v>
      </c>
      <c r="H108" s="13">
        <v>66.7</v>
      </c>
      <c r="I108" s="14">
        <v>104.10000000000001</v>
      </c>
      <c r="J108" s="14">
        <v>68.099999999999994</v>
      </c>
      <c r="K108" s="14">
        <f t="shared" si="23"/>
        <v>113.76190476190476</v>
      </c>
      <c r="L108" s="14">
        <f t="shared" si="19"/>
        <v>0.19683693184861104</v>
      </c>
      <c r="M108" s="13">
        <f>(400*0.85-G108-G107)*0.352</f>
        <v>62.837933714285711</v>
      </c>
      <c r="N108" s="13">
        <f t="shared" si="20"/>
        <v>73.926980840336128</v>
      </c>
    </row>
    <row r="109" spans="1:143" x14ac:dyDescent="0.2">
      <c r="A109" s="3">
        <f t="shared" si="21"/>
        <v>43</v>
      </c>
      <c r="B109" s="15" t="s">
        <v>129</v>
      </c>
      <c r="C109" s="15" t="s">
        <v>162</v>
      </c>
      <c r="D109" s="15">
        <v>1000</v>
      </c>
      <c r="E109" s="15">
        <f t="shared" si="18"/>
        <v>1446</v>
      </c>
      <c r="F109" s="15">
        <v>96.4</v>
      </c>
      <c r="G109" s="13">
        <f t="shared" si="22"/>
        <v>70.435714285714297</v>
      </c>
      <c r="H109" s="13">
        <v>85.7</v>
      </c>
      <c r="I109" s="14">
        <v>91.1</v>
      </c>
      <c r="J109" s="14">
        <v>60.699999999999996</v>
      </c>
      <c r="K109" s="14">
        <f t="shared" si="23"/>
        <v>113.0952380952381</v>
      </c>
      <c r="L109" s="14">
        <f t="shared" si="19"/>
        <v>7.8212474478034644E-2</v>
      </c>
      <c r="M109" s="13">
        <f>(400*0.85-G109-G110)*0.352</f>
        <v>80.751797028571417</v>
      </c>
      <c r="N109" s="13">
        <f t="shared" si="20"/>
        <v>95.0021141512605</v>
      </c>
    </row>
    <row r="110" spans="1:143" x14ac:dyDescent="0.2">
      <c r="A110" s="3">
        <f t="shared" si="21"/>
        <v>44</v>
      </c>
      <c r="B110" s="15" t="s">
        <v>130</v>
      </c>
      <c r="C110" s="15" t="s">
        <v>162</v>
      </c>
      <c r="D110" s="15">
        <v>1000</v>
      </c>
      <c r="E110" s="15">
        <f t="shared" si="18"/>
        <v>1446</v>
      </c>
      <c r="F110" s="15">
        <v>96.4</v>
      </c>
      <c r="G110" s="13">
        <f t="shared" si="22"/>
        <v>40.155771428571427</v>
      </c>
      <c r="H110" s="13">
        <v>51</v>
      </c>
      <c r="I110" s="14">
        <v>36.1</v>
      </c>
      <c r="J110" s="14">
        <v>48.3</v>
      </c>
      <c r="K110" s="14">
        <f t="shared" si="23"/>
        <v>64.476190476190467</v>
      </c>
      <c r="L110" s="14">
        <f t="shared" si="19"/>
        <v>4.4589343344530061E-2</v>
      </c>
      <c r="M110" s="13">
        <f>(400*0.85-G110-G109)*0.352</f>
        <v>80.751797028571417</v>
      </c>
      <c r="N110" s="13">
        <f t="shared" si="20"/>
        <v>95.0021141512605</v>
      </c>
    </row>
    <row r="111" spans="1:143" x14ac:dyDescent="0.2">
      <c r="A111" s="29">
        <f t="shared" si="21"/>
        <v>45</v>
      </c>
      <c r="B111" s="15" t="s">
        <v>131</v>
      </c>
      <c r="C111" s="15" t="s">
        <v>168</v>
      </c>
      <c r="D111" s="15">
        <v>630</v>
      </c>
      <c r="E111" s="15">
        <f t="shared" si="18"/>
        <v>910.5</v>
      </c>
      <c r="F111" s="15">
        <v>60.7</v>
      </c>
      <c r="G111" s="13">
        <f t="shared" si="22"/>
        <v>108.54514285714286</v>
      </c>
      <c r="H111" s="13">
        <v>134.69999999999999</v>
      </c>
      <c r="I111" s="14">
        <v>117.3</v>
      </c>
      <c r="J111" s="14">
        <v>114</v>
      </c>
      <c r="K111" s="14">
        <f t="shared" si="23"/>
        <v>174.28571428571428</v>
      </c>
      <c r="L111" s="14">
        <f t="shared" si="19"/>
        <v>0.19141758845218482</v>
      </c>
      <c r="M111" s="13">
        <f>(630*0.85-G111-G112)*0.352</f>
        <v>119.25202834285713</v>
      </c>
      <c r="N111" s="13">
        <f t="shared" si="20"/>
        <v>140.29650393277311</v>
      </c>
    </row>
    <row r="112" spans="1:143" x14ac:dyDescent="0.2">
      <c r="A112" s="29">
        <f t="shared" si="21"/>
        <v>46</v>
      </c>
      <c r="B112" s="15" t="s">
        <v>132</v>
      </c>
      <c r="C112" s="15" t="s">
        <v>178</v>
      </c>
      <c r="D112" s="15">
        <v>630</v>
      </c>
      <c r="E112" s="15">
        <f t="shared" si="18"/>
        <v>910.5</v>
      </c>
      <c r="F112" s="15">
        <v>60.7</v>
      </c>
      <c r="G112" s="13">
        <f t="shared" si="22"/>
        <v>88.170685714285725</v>
      </c>
      <c r="H112" s="13">
        <v>108.9</v>
      </c>
      <c r="I112" s="14">
        <v>97.3</v>
      </c>
      <c r="J112" s="14">
        <v>91.100000000000009</v>
      </c>
      <c r="K112" s="14">
        <f t="shared" si="23"/>
        <v>141.57142857142858</v>
      </c>
      <c r="L112" s="14">
        <f t="shared" si="19"/>
        <v>0.15548756570173375</v>
      </c>
      <c r="M112" s="13">
        <f>(630*0.85-G112-G111)*0.352</f>
        <v>119.25202834285713</v>
      </c>
      <c r="N112" s="13">
        <f t="shared" si="20"/>
        <v>140.29650393277311</v>
      </c>
    </row>
    <row r="113" spans="1:14" x14ac:dyDescent="0.2">
      <c r="A113" s="29">
        <f t="shared" si="21"/>
        <v>47</v>
      </c>
      <c r="B113" s="15" t="s">
        <v>133</v>
      </c>
      <c r="C113" s="15" t="s">
        <v>134</v>
      </c>
      <c r="D113" s="15">
        <v>250</v>
      </c>
      <c r="E113" s="15">
        <f t="shared" si="18"/>
        <v>361.5</v>
      </c>
      <c r="F113" s="15">
        <v>24.1</v>
      </c>
      <c r="G113" s="13">
        <f t="shared" si="22"/>
        <v>68.389371428571437</v>
      </c>
      <c r="H113" s="26">
        <v>79.300000000000011</v>
      </c>
      <c r="I113" s="25">
        <v>72.400000000000006</v>
      </c>
      <c r="J113" s="25">
        <v>78.899999999999991</v>
      </c>
      <c r="K113" s="14">
        <f t="shared" si="23"/>
        <v>109.80952380952382</v>
      </c>
      <c r="L113" s="14">
        <f t="shared" si="19"/>
        <v>0.30376078508858595</v>
      </c>
      <c r="M113" s="13">
        <f>(250*0.85-G113-G114)*0.352</f>
        <v>36.184976457142845</v>
      </c>
      <c r="N113" s="13">
        <f t="shared" si="20"/>
        <v>42.570560537815112</v>
      </c>
    </row>
    <row r="114" spans="1:14" x14ac:dyDescent="0.2">
      <c r="A114" s="29">
        <f t="shared" si="21"/>
        <v>48</v>
      </c>
      <c r="B114" s="15" t="s">
        <v>135</v>
      </c>
      <c r="C114" s="15" t="s">
        <v>134</v>
      </c>
      <c r="D114" s="15">
        <v>250</v>
      </c>
      <c r="E114" s="15">
        <f t="shared" si="18"/>
        <v>361.5</v>
      </c>
      <c r="F114" s="15">
        <v>24.1</v>
      </c>
      <c r="G114" s="13">
        <f t="shared" si="22"/>
        <v>41.312399999999997</v>
      </c>
      <c r="H114" s="13">
        <v>42.2</v>
      </c>
      <c r="I114" s="14">
        <v>60.7</v>
      </c>
      <c r="J114" s="14">
        <v>36.4</v>
      </c>
      <c r="K114" s="14">
        <f t="shared" si="23"/>
        <v>66.333333333333343</v>
      </c>
      <c r="L114" s="14">
        <f t="shared" si="19"/>
        <v>0.18349469801751961</v>
      </c>
      <c r="M114" s="13">
        <f>(250*0.85-G114-G113)*0.352</f>
        <v>36.184976457142852</v>
      </c>
      <c r="N114" s="13">
        <f t="shared" si="20"/>
        <v>42.570560537815119</v>
      </c>
    </row>
    <row r="115" spans="1:14" x14ac:dyDescent="0.2">
      <c r="A115" s="29">
        <f t="shared" si="21"/>
        <v>49</v>
      </c>
      <c r="B115" s="15" t="s">
        <v>136</v>
      </c>
      <c r="C115" s="15" t="s">
        <v>163</v>
      </c>
      <c r="D115" s="15">
        <v>320</v>
      </c>
      <c r="E115" s="15">
        <f t="shared" si="18"/>
        <v>462.3</v>
      </c>
      <c r="F115" s="15">
        <v>30.82</v>
      </c>
      <c r="G115" s="13">
        <f t="shared" si="22"/>
        <v>40.778571428571425</v>
      </c>
      <c r="H115" s="13">
        <v>52.7</v>
      </c>
      <c r="I115" s="14">
        <v>53.400000000000006</v>
      </c>
      <c r="J115" s="14">
        <v>31.4</v>
      </c>
      <c r="K115" s="14">
        <f t="shared" si="23"/>
        <v>65.476190476190482</v>
      </c>
      <c r="L115" s="14">
        <f t="shared" si="19"/>
        <v>0.14163138757557966</v>
      </c>
      <c r="M115" s="13">
        <f>(320*0.85-G115-G116)*0.352</f>
        <v>57.504791771428579</v>
      </c>
      <c r="N115" s="13">
        <f t="shared" si="20"/>
        <v>67.652696201680683</v>
      </c>
    </row>
    <row r="116" spans="1:14" x14ac:dyDescent="0.2">
      <c r="A116" s="29">
        <f t="shared" si="21"/>
        <v>50</v>
      </c>
      <c r="B116" s="15" t="s">
        <v>137</v>
      </c>
      <c r="C116" s="15" t="s">
        <v>161</v>
      </c>
      <c r="D116" s="15">
        <v>400</v>
      </c>
      <c r="E116" s="15">
        <f t="shared" si="18"/>
        <v>577.95000000000005</v>
      </c>
      <c r="F116" s="15">
        <v>38.53</v>
      </c>
      <c r="G116" s="13">
        <f t="shared" si="22"/>
        <v>67.855542857142851</v>
      </c>
      <c r="H116" s="13">
        <v>52.5</v>
      </c>
      <c r="I116" s="14">
        <v>96</v>
      </c>
      <c r="J116" s="14">
        <v>80.3</v>
      </c>
      <c r="K116" s="14">
        <f t="shared" si="23"/>
        <v>108.95238095238096</v>
      </c>
      <c r="L116" s="14">
        <f t="shared" si="19"/>
        <v>0.18851523652977067</v>
      </c>
      <c r="M116" s="13">
        <f>(400*0.85-G116-G115)*0.352</f>
        <v>81.440791771428579</v>
      </c>
      <c r="N116" s="13">
        <f t="shared" si="20"/>
        <v>95.81269620168068</v>
      </c>
    </row>
    <row r="117" spans="1:14" x14ac:dyDescent="0.2">
      <c r="A117" s="29">
        <f t="shared" si="21"/>
        <v>51</v>
      </c>
      <c r="B117" s="15" t="s">
        <v>138</v>
      </c>
      <c r="C117" s="15" t="s">
        <v>134</v>
      </c>
      <c r="D117" s="15">
        <v>250</v>
      </c>
      <c r="E117" s="15">
        <f t="shared" si="18"/>
        <v>361.5</v>
      </c>
      <c r="F117" s="15">
        <v>24.1</v>
      </c>
      <c r="G117" s="13">
        <f t="shared" si="22"/>
        <v>26.394857142857148</v>
      </c>
      <c r="H117" s="26">
        <v>36</v>
      </c>
      <c r="I117" s="14">
        <v>19</v>
      </c>
      <c r="J117" s="14">
        <v>34</v>
      </c>
      <c r="K117" s="14">
        <f t="shared" si="23"/>
        <v>42.38095238095238</v>
      </c>
      <c r="L117" s="14">
        <f t="shared" si="19"/>
        <v>0.11723638279654877</v>
      </c>
      <c r="M117" s="13">
        <f>(250*0.85-G117-G118)*0.352</f>
        <v>46.509458285714281</v>
      </c>
      <c r="N117" s="13">
        <f t="shared" si="20"/>
        <v>54.717009747899155</v>
      </c>
    </row>
    <row r="118" spans="1:14" x14ac:dyDescent="0.2">
      <c r="A118" s="29">
        <f t="shared" si="21"/>
        <v>52</v>
      </c>
      <c r="B118" s="15" t="s">
        <v>139</v>
      </c>
      <c r="C118" s="15" t="s">
        <v>134</v>
      </c>
      <c r="D118" s="15">
        <v>250</v>
      </c>
      <c r="E118" s="15">
        <f t="shared" si="18"/>
        <v>361.5</v>
      </c>
      <c r="F118" s="15">
        <v>24.1</v>
      </c>
      <c r="G118" s="13">
        <f t="shared" si="22"/>
        <v>53.975999999999999</v>
      </c>
      <c r="H118" s="26">
        <v>71</v>
      </c>
      <c r="I118" s="14">
        <v>52</v>
      </c>
      <c r="J118" s="14">
        <v>59</v>
      </c>
      <c r="K118" s="14">
        <f t="shared" si="23"/>
        <v>86.666666666666657</v>
      </c>
      <c r="L118" s="14">
        <f t="shared" si="19"/>
        <v>0.23974181650530196</v>
      </c>
      <c r="M118" s="13">
        <f>(250*0.85-G118-G117)*0.352</f>
        <v>46.509458285714281</v>
      </c>
      <c r="N118" s="13">
        <f t="shared" si="20"/>
        <v>54.717009747899155</v>
      </c>
    </row>
    <row r="119" spans="1:14" x14ac:dyDescent="0.2">
      <c r="A119" s="3">
        <f t="shared" si="21"/>
        <v>53</v>
      </c>
      <c r="B119" s="15" t="s">
        <v>140</v>
      </c>
      <c r="C119" s="15" t="s">
        <v>89</v>
      </c>
      <c r="D119" s="15">
        <v>400</v>
      </c>
      <c r="E119" s="15">
        <f t="shared" si="18"/>
        <v>577.95000000000005</v>
      </c>
      <c r="F119" s="15">
        <v>38.53</v>
      </c>
      <c r="G119" s="13">
        <f t="shared" si="22"/>
        <v>68.804571428571421</v>
      </c>
      <c r="H119" s="13">
        <v>109</v>
      </c>
      <c r="I119" s="14">
        <v>64</v>
      </c>
      <c r="J119" s="14">
        <v>59</v>
      </c>
      <c r="K119" s="14">
        <f t="shared" si="23"/>
        <v>110.47619047619048</v>
      </c>
      <c r="L119" s="14">
        <f t="shared" si="19"/>
        <v>0.19115181326445277</v>
      </c>
      <c r="M119" s="13">
        <f>(400*0.85-G119-G120)*0.352</f>
        <v>87.840091428571426</v>
      </c>
      <c r="N119" s="13">
        <f t="shared" si="20"/>
        <v>103.34128403361345</v>
      </c>
    </row>
    <row r="120" spans="1:14" x14ac:dyDescent="0.2">
      <c r="A120" s="3">
        <f t="shared" si="21"/>
        <v>54</v>
      </c>
      <c r="B120" s="15" t="s">
        <v>141</v>
      </c>
      <c r="C120" s="15" t="s">
        <v>89</v>
      </c>
      <c r="D120" s="15">
        <v>400</v>
      </c>
      <c r="E120" s="15">
        <f t="shared" si="18"/>
        <v>577.95000000000005</v>
      </c>
      <c r="F120" s="15">
        <v>38.53</v>
      </c>
      <c r="G120" s="13">
        <f t="shared" si="22"/>
        <v>21.649714285714285</v>
      </c>
      <c r="H120" s="13">
        <v>30</v>
      </c>
      <c r="I120" s="14">
        <v>9</v>
      </c>
      <c r="J120" s="14">
        <v>34</v>
      </c>
      <c r="K120" s="14">
        <f t="shared" si="23"/>
        <v>34.761904761904759</v>
      </c>
      <c r="L120" s="14">
        <f t="shared" si="19"/>
        <v>6.0146906759935559E-2</v>
      </c>
      <c r="M120" s="13">
        <f>(400*0.85-G120-G119)*0.352</f>
        <v>87.840091428571412</v>
      </c>
      <c r="N120" s="13">
        <f t="shared" si="20"/>
        <v>103.34128403361343</v>
      </c>
    </row>
    <row r="121" spans="1:14" x14ac:dyDescent="0.2">
      <c r="A121" s="3">
        <f t="shared" si="21"/>
        <v>55</v>
      </c>
      <c r="B121" s="15" t="s">
        <v>142</v>
      </c>
      <c r="C121" s="15" t="s">
        <v>168</v>
      </c>
      <c r="D121" s="15">
        <v>630</v>
      </c>
      <c r="E121" s="15">
        <f t="shared" si="18"/>
        <v>910.5</v>
      </c>
      <c r="F121" s="15">
        <v>60.7</v>
      </c>
      <c r="G121" s="13">
        <f t="shared" si="22"/>
        <v>150.06514285714286</v>
      </c>
      <c r="H121" s="13">
        <v>170</v>
      </c>
      <c r="I121" s="14">
        <v>187</v>
      </c>
      <c r="J121" s="14">
        <v>149</v>
      </c>
      <c r="K121" s="14">
        <f t="shared" si="23"/>
        <v>240.95238095238096</v>
      </c>
      <c r="L121" s="14">
        <f t="shared" si="19"/>
        <v>0.26463743102952331</v>
      </c>
      <c r="M121" s="13">
        <f>(630*0.85-G121-G122)*0.352</f>
        <v>39.318198857142846</v>
      </c>
      <c r="N121" s="13">
        <f t="shared" si="20"/>
        <v>46.256704537815118</v>
      </c>
    </row>
    <row r="122" spans="1:14" x14ac:dyDescent="0.2">
      <c r="A122" s="3">
        <f t="shared" si="21"/>
        <v>56</v>
      </c>
      <c r="B122" s="15" t="s">
        <v>143</v>
      </c>
      <c r="C122" s="15" t="s">
        <v>168</v>
      </c>
      <c r="D122" s="15">
        <v>630</v>
      </c>
      <c r="E122" s="15">
        <f t="shared" si="18"/>
        <v>910.5</v>
      </c>
      <c r="F122" s="15">
        <v>60.7</v>
      </c>
      <c r="G122" s="13">
        <f t="shared" si="22"/>
        <v>273.7354285714286</v>
      </c>
      <c r="H122" s="13">
        <v>291</v>
      </c>
      <c r="I122" s="14">
        <v>359</v>
      </c>
      <c r="J122" s="14">
        <v>273</v>
      </c>
      <c r="K122" s="14">
        <f t="shared" si="23"/>
        <v>439.52380952380958</v>
      </c>
      <c r="L122" s="14">
        <f t="shared" si="19"/>
        <v>0.48272796213488145</v>
      </c>
      <c r="M122" s="13">
        <f>(630*0.85-G122-G121)*0.352</f>
        <v>39.318198857142846</v>
      </c>
      <c r="N122" s="13">
        <f t="shared" si="20"/>
        <v>46.256704537815118</v>
      </c>
    </row>
    <row r="123" spans="1:14" x14ac:dyDescent="0.2">
      <c r="A123" s="3">
        <f t="shared" si="21"/>
        <v>57</v>
      </c>
      <c r="B123" s="15" t="s">
        <v>144</v>
      </c>
      <c r="C123" s="16" t="s">
        <v>168</v>
      </c>
      <c r="D123" s="15">
        <v>630</v>
      </c>
      <c r="E123" s="15">
        <f t="shared" si="18"/>
        <v>910.5</v>
      </c>
      <c r="F123" s="15">
        <v>60.7</v>
      </c>
      <c r="G123" s="13">
        <f t="shared" si="22"/>
        <v>39.295714285714283</v>
      </c>
      <c r="H123" s="24">
        <v>43.5</v>
      </c>
      <c r="I123" s="25">
        <v>42.3</v>
      </c>
      <c r="J123" s="25">
        <v>46.7</v>
      </c>
      <c r="K123" s="14">
        <f t="shared" si="23"/>
        <v>63.095238095238095</v>
      </c>
      <c r="L123" s="14">
        <f t="shared" si="19"/>
        <v>6.9297351010695327E-2</v>
      </c>
      <c r="M123" s="13">
        <f>(630*0.85-G123-G124)*0.352</f>
        <v>163.11802697142858</v>
      </c>
      <c r="N123" s="13">
        <f t="shared" si="20"/>
        <v>191.90356114285714</v>
      </c>
    </row>
    <row r="124" spans="1:14" x14ac:dyDescent="0.2">
      <c r="A124" s="3">
        <f t="shared" si="21"/>
        <v>58</v>
      </c>
      <c r="B124" s="15" t="s">
        <v>145</v>
      </c>
      <c r="C124" s="15" t="s">
        <v>169</v>
      </c>
      <c r="D124" s="15">
        <v>630</v>
      </c>
      <c r="E124" s="15">
        <f t="shared" si="18"/>
        <v>910.5</v>
      </c>
      <c r="F124" s="15">
        <v>60.7</v>
      </c>
      <c r="G124" s="13">
        <f t="shared" si="22"/>
        <v>32.800800000000002</v>
      </c>
      <c r="H124" s="13">
        <v>35.4</v>
      </c>
      <c r="I124" s="14">
        <v>34.300000000000004</v>
      </c>
      <c r="J124" s="14">
        <v>40.900000000000006</v>
      </c>
      <c r="K124" s="14">
        <f t="shared" si="23"/>
        <v>52.666666666666664</v>
      </c>
      <c r="L124" s="14">
        <f t="shared" si="19"/>
        <v>5.784367563609738E-2</v>
      </c>
      <c r="M124" s="13">
        <f>(630*0.85-G124-G123)*0.352</f>
        <v>163.11802697142858</v>
      </c>
      <c r="N124" s="13">
        <f t="shared" si="20"/>
        <v>191.90356114285714</v>
      </c>
    </row>
    <row r="125" spans="1:14" x14ac:dyDescent="0.2">
      <c r="A125" s="3">
        <f t="shared" si="21"/>
        <v>59</v>
      </c>
      <c r="B125" s="15" t="s">
        <v>151</v>
      </c>
      <c r="C125" s="15" t="s">
        <v>153</v>
      </c>
      <c r="D125" s="15">
        <v>250</v>
      </c>
      <c r="E125" s="15">
        <f t="shared" si="18"/>
        <v>361.5</v>
      </c>
      <c r="F125" s="15">
        <v>24.1</v>
      </c>
      <c r="G125" s="13">
        <f t="shared" si="22"/>
        <v>34.016742857142859</v>
      </c>
      <c r="H125" s="13">
        <v>45.9</v>
      </c>
      <c r="I125" s="14">
        <v>31.1</v>
      </c>
      <c r="J125" s="14">
        <v>37.700000000000003</v>
      </c>
      <c r="K125" s="14">
        <f t="shared" si="23"/>
        <v>54.61904761904762</v>
      </c>
      <c r="L125" s="14">
        <v>0</v>
      </c>
      <c r="M125" s="13">
        <f>(320*0.85-G125-G126)*0.352</f>
        <v>63.434322285714288</v>
      </c>
      <c r="N125" s="13">
        <f t="shared" si="20"/>
        <v>74.628614453781523</v>
      </c>
    </row>
    <row r="126" spans="1:14" x14ac:dyDescent="0.2">
      <c r="A126" s="3">
        <f t="shared" si="21"/>
        <v>60</v>
      </c>
      <c r="B126" s="15" t="s">
        <v>152</v>
      </c>
      <c r="C126" s="15" t="s">
        <v>153</v>
      </c>
      <c r="D126" s="15">
        <v>250</v>
      </c>
      <c r="E126" s="15">
        <f t="shared" si="18"/>
        <v>361.5</v>
      </c>
      <c r="F126" s="15">
        <v>24.1</v>
      </c>
      <c r="G126" s="13">
        <f t="shared" si="22"/>
        <v>57.772114285714281</v>
      </c>
      <c r="H126" s="13">
        <v>64.8</v>
      </c>
      <c r="I126" s="14">
        <v>75.5</v>
      </c>
      <c r="J126" s="14">
        <v>54.5</v>
      </c>
      <c r="K126" s="14">
        <f t="shared" si="23"/>
        <v>92.761904761904773</v>
      </c>
      <c r="L126" s="14">
        <v>0</v>
      </c>
      <c r="M126" s="13">
        <f>(400*0.85-G126-G125)*0.352</f>
        <v>87.37032228571428</v>
      </c>
      <c r="N126" s="13">
        <f t="shared" si="20"/>
        <v>102.78861445378151</v>
      </c>
    </row>
    <row r="127" spans="1:14" x14ac:dyDescent="0.2">
      <c r="A127" s="3">
        <f t="shared" si="21"/>
        <v>61</v>
      </c>
      <c r="B127" s="15" t="s">
        <v>146</v>
      </c>
      <c r="C127" s="15" t="s">
        <v>87</v>
      </c>
      <c r="D127" s="15">
        <v>630</v>
      </c>
      <c r="E127" s="15">
        <f t="shared" si="18"/>
        <v>910.5</v>
      </c>
      <c r="F127" s="15">
        <v>60.7</v>
      </c>
      <c r="G127" s="13">
        <f t="shared" si="22"/>
        <v>148.76022857142857</v>
      </c>
      <c r="H127" s="13">
        <v>151.39999999999998</v>
      </c>
      <c r="I127" s="14">
        <v>193.5</v>
      </c>
      <c r="J127" s="14">
        <v>156.69999999999999</v>
      </c>
      <c r="K127" s="14">
        <f t="shared" si="23"/>
        <v>238.85714285714283</v>
      </c>
      <c r="L127" s="14">
        <f t="shared" si="19"/>
        <v>0.2623362359770926</v>
      </c>
      <c r="M127" s="13">
        <f>(630*0.85-G127-G128)*0.352</f>
        <v>111.05716662857142</v>
      </c>
      <c r="N127" s="13">
        <f t="shared" si="20"/>
        <v>130.65549015126049</v>
      </c>
    </row>
    <row r="128" spans="1:14" x14ac:dyDescent="0.2">
      <c r="A128" s="3">
        <f t="shared" si="21"/>
        <v>62</v>
      </c>
      <c r="B128" s="15" t="s">
        <v>147</v>
      </c>
      <c r="C128" s="15" t="s">
        <v>87</v>
      </c>
      <c r="D128" s="15">
        <v>630</v>
      </c>
      <c r="E128" s="15">
        <f t="shared" si="18"/>
        <v>910.5</v>
      </c>
      <c r="F128" s="15">
        <v>60.7</v>
      </c>
      <c r="G128" s="13">
        <f t="shared" si="22"/>
        <v>71.236457142857134</v>
      </c>
      <c r="H128" s="13">
        <v>62.000000000000007</v>
      </c>
      <c r="I128" s="14">
        <v>100.6</v>
      </c>
      <c r="J128" s="14">
        <v>77.599999999999994</v>
      </c>
      <c r="K128" s="14">
        <f t="shared" si="23"/>
        <v>114.38095238095238</v>
      </c>
      <c r="L128" s="14">
        <f t="shared" si="19"/>
        <v>0.12562432990769071</v>
      </c>
      <c r="M128" s="13">
        <f>(630*0.85-G128-G127)*0.352</f>
        <v>111.05716662857142</v>
      </c>
      <c r="N128" s="13">
        <f t="shared" si="20"/>
        <v>130.65549015126049</v>
      </c>
    </row>
    <row r="129" spans="1:14" x14ac:dyDescent="0.2">
      <c r="A129" s="3">
        <f t="shared" si="21"/>
        <v>63</v>
      </c>
      <c r="B129" s="15" t="s">
        <v>148</v>
      </c>
      <c r="C129" s="15" t="s">
        <v>94</v>
      </c>
      <c r="D129" s="16">
        <v>400</v>
      </c>
      <c r="E129" s="15">
        <f t="shared" si="18"/>
        <v>577.95000000000005</v>
      </c>
      <c r="F129" s="16">
        <v>38.53</v>
      </c>
      <c r="G129" s="13">
        <f t="shared" si="22"/>
        <v>100.50805714285715</v>
      </c>
      <c r="H129" s="13">
        <v>103.7</v>
      </c>
      <c r="I129" s="14">
        <v>114.20000000000002</v>
      </c>
      <c r="J129" s="14">
        <v>121.00000000000001</v>
      </c>
      <c r="K129" s="14">
        <f t="shared" si="23"/>
        <v>161.38095238095241</v>
      </c>
      <c r="L129" s="14">
        <f t="shared" si="19"/>
        <v>0.27922995480742691</v>
      </c>
      <c r="M129" s="13">
        <f>(400*0.85-G129)*0.352</f>
        <v>84.301163885714274</v>
      </c>
      <c r="N129" s="13">
        <f t="shared" si="20"/>
        <v>99.177839865546204</v>
      </c>
    </row>
    <row r="130" spans="1:14" x14ac:dyDescent="0.2">
      <c r="A130" s="10">
        <f>A129+1</f>
        <v>64</v>
      </c>
      <c r="B130" s="16" t="s">
        <v>149</v>
      </c>
      <c r="C130" s="16" t="s">
        <v>158</v>
      </c>
      <c r="D130" s="16">
        <v>400</v>
      </c>
      <c r="E130" s="16">
        <f t="shared" si="18"/>
        <v>577.95000000000005</v>
      </c>
      <c r="F130" s="16">
        <v>38.53</v>
      </c>
      <c r="G130" s="24">
        <f t="shared" si="22"/>
        <v>18.98057142857143</v>
      </c>
      <c r="H130" s="24">
        <v>17</v>
      </c>
      <c r="I130" s="25">
        <v>20.5</v>
      </c>
      <c r="J130" s="25">
        <v>26.5</v>
      </c>
      <c r="K130" s="25">
        <f t="shared" si="23"/>
        <v>30.476190476190474</v>
      </c>
      <c r="L130" s="25">
        <f t="shared" si="19"/>
        <v>5.2731534693642133E-2</v>
      </c>
      <c r="M130" s="24">
        <f>(400*0.85-G130)*0.352</f>
        <v>112.99883885714286</v>
      </c>
      <c r="N130" s="24">
        <f>M130/0.85</f>
        <v>132.93981042016807</v>
      </c>
    </row>
    <row r="131" spans="1:14" x14ac:dyDescent="0.2">
      <c r="A131" s="10">
        <v>65</v>
      </c>
      <c r="B131" s="15" t="s">
        <v>150</v>
      </c>
      <c r="C131" s="15" t="s">
        <v>164</v>
      </c>
      <c r="D131" s="15">
        <v>320</v>
      </c>
      <c r="E131" s="15">
        <f>F131*15</f>
        <v>462.3</v>
      </c>
      <c r="F131" s="15">
        <v>30.82</v>
      </c>
      <c r="G131" s="24">
        <f t="shared" si="22"/>
        <v>32.118685714285718</v>
      </c>
      <c r="H131" s="13">
        <v>22.5</v>
      </c>
      <c r="I131" s="14">
        <v>41.5</v>
      </c>
      <c r="J131" s="14">
        <v>44.3</v>
      </c>
      <c r="K131" s="25">
        <f t="shared" si="23"/>
        <v>51.571428571428577</v>
      </c>
      <c r="L131" s="25">
        <f t="shared" si="19"/>
        <v>0.11155403108680202</v>
      </c>
      <c r="M131" s="24">
        <f>(320*0.85-G131)*0.352</f>
        <v>84.438222628571424</v>
      </c>
      <c r="N131" s="24">
        <f>M131/0.85</f>
        <v>99.339085445378146</v>
      </c>
    </row>
    <row r="132" spans="1:14" x14ac:dyDescent="0.2">
      <c r="A132" s="10">
        <v>66</v>
      </c>
      <c r="B132" s="30" t="s">
        <v>179</v>
      </c>
      <c r="C132" s="30" t="s">
        <v>180</v>
      </c>
      <c r="D132" s="10">
        <v>100</v>
      </c>
      <c r="E132" s="10">
        <f>F132*15</f>
        <v>144.29999999999998</v>
      </c>
      <c r="F132" s="10">
        <v>9.6199999999999992</v>
      </c>
      <c r="G132" s="24">
        <f>1.73*0.4*0.9*((H131+I131+J131)/3)/7*10</f>
        <v>32.118685714285718</v>
      </c>
      <c r="H132" s="24">
        <v>28</v>
      </c>
      <c r="I132" s="25">
        <v>44</v>
      </c>
      <c r="J132" s="25">
        <v>44</v>
      </c>
      <c r="K132" s="25">
        <f>(H132+I132+J132)/3/7*10</f>
        <v>55.238095238095241</v>
      </c>
      <c r="L132" s="25">
        <f>K132/E132</f>
        <v>0.38280038280038287</v>
      </c>
      <c r="M132" s="24">
        <f>(100*0.85-G132)*0.352</f>
        <v>18.614222628571426</v>
      </c>
      <c r="N132" s="24">
        <f>M132/0.85</f>
        <v>21.899085445378148</v>
      </c>
    </row>
    <row r="133" spans="1:14" s="2" customFormat="1" x14ac:dyDescent="0.2">
      <c r="A133" s="3">
        <v>67</v>
      </c>
      <c r="B133" s="3" t="s">
        <v>182</v>
      </c>
      <c r="C133" s="30" t="s">
        <v>180</v>
      </c>
      <c r="D133" s="3">
        <v>100</v>
      </c>
      <c r="E133" s="10">
        <f>F133*15</f>
        <v>144.29999999999998</v>
      </c>
      <c r="F133" s="3">
        <v>9.6199999999999992</v>
      </c>
      <c r="G133" s="24">
        <f>1.73*0.4*0.9*((H132+I132+J132)/3)/7*10</f>
        <v>34.402285714285711</v>
      </c>
      <c r="H133" s="3">
        <v>0</v>
      </c>
      <c r="I133" s="3">
        <v>0</v>
      </c>
      <c r="J133" s="3">
        <v>0</v>
      </c>
      <c r="K133" s="25">
        <f>(H133+I133+J133)/3/7*10</f>
        <v>0</v>
      </c>
      <c r="L133" s="25">
        <f>K133/E133</f>
        <v>0</v>
      </c>
      <c r="M133" s="24">
        <f>(100*0.85-G133)*0.352</f>
        <v>17.810395428571429</v>
      </c>
      <c r="N133" s="24">
        <f>M133/0.85</f>
        <v>20.953406386554622</v>
      </c>
    </row>
    <row r="134" spans="1:14" s="2" customFormat="1" x14ac:dyDescent="0.2">
      <c r="A134" s="3"/>
      <c r="B134" s="18" t="s">
        <v>166</v>
      </c>
      <c r="C134" s="15"/>
      <c r="D134" s="18">
        <f>SUM(D67:D133)</f>
        <v>48680</v>
      </c>
      <c r="E134" s="15"/>
      <c r="F134" s="15"/>
      <c r="G134" s="15"/>
      <c r="H134" s="15"/>
      <c r="I134" s="20"/>
      <c r="J134" s="20"/>
      <c r="K134" s="15"/>
      <c r="L134" s="20"/>
      <c r="M134" s="19">
        <f>SUM(M69:M132)/2*0.868-650</f>
        <v>1575.0828903423994</v>
      </c>
      <c r="N134" s="19">
        <f>SUM(N69:N132)/2*0.868-764</f>
        <v>1853.7445768734124</v>
      </c>
    </row>
    <row r="135" spans="1:14" s="2" customFormat="1" x14ac:dyDescent="0.2">
      <c r="B135" s="11"/>
      <c r="I135" s="12"/>
      <c r="J135" s="12"/>
      <c r="L135" s="12"/>
    </row>
    <row r="136" spans="1:14" s="2" customFormat="1" x14ac:dyDescent="0.2">
      <c r="I136" s="12"/>
      <c r="J136" s="12"/>
      <c r="L136" s="12"/>
    </row>
    <row r="137" spans="1:14" s="2" customFormat="1" x14ac:dyDescent="0.2">
      <c r="I137" s="12"/>
      <c r="J137" s="12"/>
      <c r="L137" s="12"/>
    </row>
    <row r="138" spans="1:14" s="2" customFormat="1" x14ac:dyDescent="0.2">
      <c r="I138" s="12"/>
      <c r="J138" s="12"/>
      <c r="L138" s="12"/>
    </row>
  </sheetData>
  <mergeCells count="13">
    <mergeCell ref="N2:N3"/>
    <mergeCell ref="A4:M4"/>
    <mergeCell ref="B66:M66"/>
    <mergeCell ref="H2:K2"/>
    <mergeCell ref="A2:A3"/>
    <mergeCell ref="B2:B3"/>
    <mergeCell ref="C2:C3"/>
    <mergeCell ref="D2:D3"/>
    <mergeCell ref="E2:E3"/>
    <mergeCell ref="F2:F3"/>
    <mergeCell ref="G2:G3"/>
    <mergeCell ref="L2:L3"/>
    <mergeCell ref="M2:M3"/>
  </mergeCells>
  <phoneticPr fontId="19" type="noConversion"/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 на 01.10.2021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</dc:creator>
  <cp:lastModifiedBy>User</cp:lastModifiedBy>
  <cp:lastPrinted>2017-09-12T11:49:45Z</cp:lastPrinted>
  <dcterms:created xsi:type="dcterms:W3CDTF">2016-05-11T13:13:21Z</dcterms:created>
  <dcterms:modified xsi:type="dcterms:W3CDTF">2021-10-01T10:55:50Z</dcterms:modified>
</cp:coreProperties>
</file>