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2квОсв" sheetId="1" r:id="rId1"/>
  </sheets>
  <definedNames>
    <definedName name="Z_500C2F4F_1743_499A_A051_20565DBF52B2_.wvu.PrintArea" localSheetId="0" hidden="1">'12квОсв'!$A$1:$V$20</definedName>
    <definedName name="_xlnm.Print_Titles" localSheetId="0">'12квОсв'!$15:$19</definedName>
    <definedName name="_xlnm.Print_Area" localSheetId="0">'12квОсв'!$A$1:$V$138</definedName>
  </definedNames>
  <calcPr calcId="125725"/>
</workbook>
</file>

<file path=xl/calcChain.xml><?xml version="1.0" encoding="utf-8"?>
<calcChain xmlns="http://schemas.openxmlformats.org/spreadsheetml/2006/main">
  <c r="I138" i="1"/>
  <c r="U138" s="1"/>
  <c r="H138"/>
  <c r="G138"/>
  <c r="F138"/>
  <c r="I137"/>
  <c r="U137" s="1"/>
  <c r="H137"/>
  <c r="G137"/>
  <c r="S137" s="1"/>
  <c r="F137"/>
  <c r="I136"/>
  <c r="H136"/>
  <c r="H135" s="1"/>
  <c r="H134" s="1"/>
  <c r="H133" s="1"/>
  <c r="G136"/>
  <c r="F136"/>
  <c r="R135"/>
  <c r="R134" s="1"/>
  <c r="R133" s="1"/>
  <c r="Q135"/>
  <c r="Q134" s="1"/>
  <c r="P135"/>
  <c r="P134" s="1"/>
  <c r="P133" s="1"/>
  <c r="O135"/>
  <c r="N135"/>
  <c r="N134" s="1"/>
  <c r="N133" s="1"/>
  <c r="M135"/>
  <c r="M134" s="1"/>
  <c r="M133" s="1"/>
  <c r="L135"/>
  <c r="L134" s="1"/>
  <c r="L133" s="1"/>
  <c r="K135"/>
  <c r="J135"/>
  <c r="J134" s="1"/>
  <c r="J133" s="1"/>
  <c r="E135"/>
  <c r="E134" s="1"/>
  <c r="E133" s="1"/>
  <c r="D135"/>
  <c r="D134" s="1"/>
  <c r="D133" s="1"/>
  <c r="O134"/>
  <c r="O133" s="1"/>
  <c r="K134"/>
  <c r="K133" s="1"/>
  <c r="Q133"/>
  <c r="I132"/>
  <c r="U132" s="1"/>
  <c r="H132"/>
  <c r="H130" s="1"/>
  <c r="H129" s="1"/>
  <c r="H128" s="1"/>
  <c r="G132"/>
  <c r="F132"/>
  <c r="I131"/>
  <c r="H131"/>
  <c r="G131"/>
  <c r="G130" s="1"/>
  <c r="G129" s="1"/>
  <c r="G128" s="1"/>
  <c r="F131"/>
  <c r="R130"/>
  <c r="R129" s="1"/>
  <c r="R128" s="1"/>
  <c r="R127" s="1"/>
  <c r="R126" s="1"/>
  <c r="R125" s="1"/>
  <c r="R124" s="1"/>
  <c r="Q130"/>
  <c r="Q129" s="1"/>
  <c r="P130"/>
  <c r="P129" s="1"/>
  <c r="P128" s="1"/>
  <c r="O130"/>
  <c r="N130"/>
  <c r="N129" s="1"/>
  <c r="N128" s="1"/>
  <c r="M130"/>
  <c r="M129" s="1"/>
  <c r="M128" s="1"/>
  <c r="L130"/>
  <c r="L129" s="1"/>
  <c r="L128" s="1"/>
  <c r="K130"/>
  <c r="J130"/>
  <c r="E130"/>
  <c r="E129" s="1"/>
  <c r="E128" s="1"/>
  <c r="E127" s="1"/>
  <c r="E126" s="1"/>
  <c r="E125" s="1"/>
  <c r="E124" s="1"/>
  <c r="D130"/>
  <c r="D129" s="1"/>
  <c r="D128" s="1"/>
  <c r="D127" s="1"/>
  <c r="D126" s="1"/>
  <c r="D125" s="1"/>
  <c r="D124" s="1"/>
  <c r="O129"/>
  <c r="O128" s="1"/>
  <c r="O127" s="1"/>
  <c r="O126" s="1"/>
  <c r="O125" s="1"/>
  <c r="O124" s="1"/>
  <c r="K129"/>
  <c r="K128" s="1"/>
  <c r="K127" s="1"/>
  <c r="K126" s="1"/>
  <c r="K125" s="1"/>
  <c r="K124" s="1"/>
  <c r="J129"/>
  <c r="J128" s="1"/>
  <c r="Q128"/>
  <c r="S123"/>
  <c r="I123"/>
  <c r="U123" s="1"/>
  <c r="H123"/>
  <c r="G123"/>
  <c r="F123"/>
  <c r="I122"/>
  <c r="H122"/>
  <c r="G122"/>
  <c r="S122" s="1"/>
  <c r="F122"/>
  <c r="U121"/>
  <c r="I121"/>
  <c r="T121" s="1"/>
  <c r="H121"/>
  <c r="G121"/>
  <c r="S121" s="1"/>
  <c r="F121"/>
  <c r="R120"/>
  <c r="Q120"/>
  <c r="P120"/>
  <c r="O120"/>
  <c r="N120"/>
  <c r="N22" s="1"/>
  <c r="M120"/>
  <c r="L120"/>
  <c r="L114" s="1"/>
  <c r="K120"/>
  <c r="J120"/>
  <c r="E120"/>
  <c r="D120"/>
  <c r="D114" s="1"/>
  <c r="I119"/>
  <c r="H119"/>
  <c r="G119"/>
  <c r="S119" s="1"/>
  <c r="F119"/>
  <c r="U118"/>
  <c r="I118"/>
  <c r="T118" s="1"/>
  <c r="H118"/>
  <c r="G118"/>
  <c r="F118"/>
  <c r="I117"/>
  <c r="U117" s="1"/>
  <c r="H117"/>
  <c r="G117"/>
  <c r="F117"/>
  <c r="P116"/>
  <c r="H116" s="1"/>
  <c r="I116"/>
  <c r="U116" s="1"/>
  <c r="G116"/>
  <c r="F116"/>
  <c r="R115"/>
  <c r="R114" s="1"/>
  <c r="Q115"/>
  <c r="Q114" s="1"/>
  <c r="O115"/>
  <c r="N115"/>
  <c r="M115"/>
  <c r="M114" s="1"/>
  <c r="L115"/>
  <c r="K115"/>
  <c r="K114" s="1"/>
  <c r="J115"/>
  <c r="J114" s="1"/>
  <c r="G115"/>
  <c r="F115"/>
  <c r="E115"/>
  <c r="D115"/>
  <c r="E114"/>
  <c r="I113"/>
  <c r="U113" s="1"/>
  <c r="H113"/>
  <c r="G113"/>
  <c r="S113" s="1"/>
  <c r="F113"/>
  <c r="F109" s="1"/>
  <c r="I112"/>
  <c r="H112"/>
  <c r="G112"/>
  <c r="F112"/>
  <c r="I111"/>
  <c r="U111" s="1"/>
  <c r="H111"/>
  <c r="G111"/>
  <c r="S111" s="1"/>
  <c r="F111"/>
  <c r="I110"/>
  <c r="U110" s="1"/>
  <c r="H110"/>
  <c r="G110"/>
  <c r="F110"/>
  <c r="R109"/>
  <c r="Q109"/>
  <c r="P109"/>
  <c r="O109"/>
  <c r="N109"/>
  <c r="M109"/>
  <c r="L109"/>
  <c r="K109"/>
  <c r="J109"/>
  <c r="J98" s="1"/>
  <c r="J97" s="1"/>
  <c r="G109"/>
  <c r="E109"/>
  <c r="D109"/>
  <c r="I108"/>
  <c r="U108" s="1"/>
  <c r="H108"/>
  <c r="G108"/>
  <c r="S108" s="1"/>
  <c r="F108"/>
  <c r="T107"/>
  <c r="I107"/>
  <c r="U107" s="1"/>
  <c r="H107"/>
  <c r="G107"/>
  <c r="S107" s="1"/>
  <c r="F107"/>
  <c r="I106"/>
  <c r="U106" s="1"/>
  <c r="H106"/>
  <c r="G106"/>
  <c r="S106" s="1"/>
  <c r="F106"/>
  <c r="I105"/>
  <c r="H105"/>
  <c r="G105"/>
  <c r="F105"/>
  <c r="U104"/>
  <c r="T104"/>
  <c r="I104"/>
  <c r="H104"/>
  <c r="G104"/>
  <c r="F104"/>
  <c r="T103"/>
  <c r="I103"/>
  <c r="U103" s="1"/>
  <c r="H103"/>
  <c r="G103"/>
  <c r="F103"/>
  <c r="I102"/>
  <c r="U102" s="1"/>
  <c r="H102"/>
  <c r="G102"/>
  <c r="F102"/>
  <c r="I101"/>
  <c r="H101"/>
  <c r="G101"/>
  <c r="F101"/>
  <c r="U100"/>
  <c r="T100"/>
  <c r="I100"/>
  <c r="H100"/>
  <c r="G100"/>
  <c r="S100" s="1"/>
  <c r="F100"/>
  <c r="R99"/>
  <c r="R98" s="1"/>
  <c r="Q99"/>
  <c r="P99"/>
  <c r="O99"/>
  <c r="N99"/>
  <c r="N98" s="1"/>
  <c r="M99"/>
  <c r="M98" s="1"/>
  <c r="L99"/>
  <c r="K99"/>
  <c r="K98" s="1"/>
  <c r="K97" s="1"/>
  <c r="J99"/>
  <c r="E99"/>
  <c r="E98" s="1"/>
  <c r="E97" s="1"/>
  <c r="D99"/>
  <c r="D98" s="1"/>
  <c r="D97" s="1"/>
  <c r="Q98"/>
  <c r="I96"/>
  <c r="H96"/>
  <c r="G96"/>
  <c r="S96" s="1"/>
  <c r="F96"/>
  <c r="I95"/>
  <c r="U95" s="1"/>
  <c r="H95"/>
  <c r="G95"/>
  <c r="F95"/>
  <c r="I94"/>
  <c r="U94" s="1"/>
  <c r="H94"/>
  <c r="G94"/>
  <c r="S94" s="1"/>
  <c r="F94"/>
  <c r="I93"/>
  <c r="U93" s="1"/>
  <c r="H93"/>
  <c r="G93"/>
  <c r="S93" s="1"/>
  <c r="F93"/>
  <c r="I92"/>
  <c r="H92"/>
  <c r="G92"/>
  <c r="S92" s="1"/>
  <c r="F92"/>
  <c r="I91"/>
  <c r="U91" s="1"/>
  <c r="H91"/>
  <c r="G91"/>
  <c r="F91"/>
  <c r="I90"/>
  <c r="U90" s="1"/>
  <c r="H90"/>
  <c r="G90"/>
  <c r="F90"/>
  <c r="I89"/>
  <c r="U89" s="1"/>
  <c r="H89"/>
  <c r="G89"/>
  <c r="S89" s="1"/>
  <c r="F89"/>
  <c r="I88"/>
  <c r="H88"/>
  <c r="G88"/>
  <c r="S88" s="1"/>
  <c r="F88"/>
  <c r="T87"/>
  <c r="I87"/>
  <c r="U87" s="1"/>
  <c r="H87"/>
  <c r="G87"/>
  <c r="S87" s="1"/>
  <c r="F87"/>
  <c r="T86"/>
  <c r="I86"/>
  <c r="U86" s="1"/>
  <c r="H86"/>
  <c r="G86"/>
  <c r="S86" s="1"/>
  <c r="F86"/>
  <c r="S85"/>
  <c r="I85"/>
  <c r="U85" s="1"/>
  <c r="H85"/>
  <c r="G85"/>
  <c r="F85"/>
  <c r="I84"/>
  <c r="H84"/>
  <c r="G84"/>
  <c r="S84" s="1"/>
  <c r="F84"/>
  <c r="I83"/>
  <c r="U83" s="1"/>
  <c r="H83"/>
  <c r="G83"/>
  <c r="F83"/>
  <c r="I82"/>
  <c r="U82" s="1"/>
  <c r="H82"/>
  <c r="G82"/>
  <c r="S82" s="1"/>
  <c r="F82"/>
  <c r="I81"/>
  <c r="U81" s="1"/>
  <c r="H81"/>
  <c r="G81"/>
  <c r="S81" s="1"/>
  <c r="F81"/>
  <c r="I80"/>
  <c r="H80"/>
  <c r="G80"/>
  <c r="F80"/>
  <c r="I79"/>
  <c r="U79" s="1"/>
  <c r="H79"/>
  <c r="G79"/>
  <c r="F79"/>
  <c r="I78"/>
  <c r="U78" s="1"/>
  <c r="H78"/>
  <c r="G78"/>
  <c r="F78"/>
  <c r="I77"/>
  <c r="U77" s="1"/>
  <c r="H77"/>
  <c r="G77"/>
  <c r="S77" s="1"/>
  <c r="F77"/>
  <c r="I76"/>
  <c r="H76"/>
  <c r="G76"/>
  <c r="S76" s="1"/>
  <c r="F76"/>
  <c r="T75"/>
  <c r="I75"/>
  <c r="U75" s="1"/>
  <c r="H75"/>
  <c r="G75"/>
  <c r="S75" s="1"/>
  <c r="F75"/>
  <c r="T74"/>
  <c r="I74"/>
  <c r="U74" s="1"/>
  <c r="H74"/>
  <c r="G74"/>
  <c r="S74" s="1"/>
  <c r="F74"/>
  <c r="S73"/>
  <c r="I73"/>
  <c r="U73" s="1"/>
  <c r="H73"/>
  <c r="G73"/>
  <c r="F73"/>
  <c r="I72"/>
  <c r="H72"/>
  <c r="G72"/>
  <c r="S72" s="1"/>
  <c r="F72"/>
  <c r="I71"/>
  <c r="U71" s="1"/>
  <c r="H71"/>
  <c r="G71"/>
  <c r="F71"/>
  <c r="I70"/>
  <c r="U70" s="1"/>
  <c r="H70"/>
  <c r="G70"/>
  <c r="F70"/>
  <c r="I69"/>
  <c r="U69" s="1"/>
  <c r="H69"/>
  <c r="G69"/>
  <c r="S69" s="1"/>
  <c r="F69"/>
  <c r="I68"/>
  <c r="H68"/>
  <c r="G68"/>
  <c r="F68"/>
  <c r="I67"/>
  <c r="T67" s="1"/>
  <c r="H67"/>
  <c r="G67"/>
  <c r="F67"/>
  <c r="T66"/>
  <c r="I66"/>
  <c r="U66" s="1"/>
  <c r="H66"/>
  <c r="G66"/>
  <c r="F66"/>
  <c r="I65"/>
  <c r="U65" s="1"/>
  <c r="H65"/>
  <c r="G65"/>
  <c r="F65"/>
  <c r="I64"/>
  <c r="H64"/>
  <c r="G64"/>
  <c r="F64"/>
  <c r="U63"/>
  <c r="T63"/>
  <c r="I63"/>
  <c r="H63"/>
  <c r="G63"/>
  <c r="S63" s="1"/>
  <c r="F63"/>
  <c r="R62"/>
  <c r="R22" s="1"/>
  <c r="Q62"/>
  <c r="P62"/>
  <c r="O62"/>
  <c r="N62"/>
  <c r="M62"/>
  <c r="L62"/>
  <c r="K62"/>
  <c r="K22" s="1"/>
  <c r="J62"/>
  <c r="E62"/>
  <c r="D62"/>
  <c r="I61"/>
  <c r="H61"/>
  <c r="G61"/>
  <c r="F61"/>
  <c r="T60"/>
  <c r="I60"/>
  <c r="U60" s="1"/>
  <c r="H60"/>
  <c r="G60"/>
  <c r="S60" s="1"/>
  <c r="F60"/>
  <c r="T59"/>
  <c r="I59"/>
  <c r="U59" s="1"/>
  <c r="H59"/>
  <c r="G59"/>
  <c r="S59" s="1"/>
  <c r="F59"/>
  <c r="S58"/>
  <c r="I58"/>
  <c r="U58" s="1"/>
  <c r="H58"/>
  <c r="G58"/>
  <c r="F58"/>
  <c r="I57"/>
  <c r="H57"/>
  <c r="G57"/>
  <c r="F57"/>
  <c r="T56"/>
  <c r="I56"/>
  <c r="U56" s="1"/>
  <c r="H56"/>
  <c r="G56"/>
  <c r="F56"/>
  <c r="I55"/>
  <c r="U55" s="1"/>
  <c r="H55"/>
  <c r="G55"/>
  <c r="F55"/>
  <c r="I54"/>
  <c r="U54" s="1"/>
  <c r="H54"/>
  <c r="G54"/>
  <c r="S54" s="1"/>
  <c r="F54"/>
  <c r="I53"/>
  <c r="H53"/>
  <c r="G53"/>
  <c r="F53"/>
  <c r="U52"/>
  <c r="I52"/>
  <c r="T52" s="1"/>
  <c r="H52"/>
  <c r="G52"/>
  <c r="F52"/>
  <c r="I51"/>
  <c r="U51" s="1"/>
  <c r="H51"/>
  <c r="G51"/>
  <c r="F51"/>
  <c r="R50"/>
  <c r="R49" s="1"/>
  <c r="R48" s="1"/>
  <c r="Q50"/>
  <c r="Q49" s="1"/>
  <c r="Q48" s="1"/>
  <c r="P50"/>
  <c r="O50"/>
  <c r="O49" s="1"/>
  <c r="O48" s="1"/>
  <c r="N50"/>
  <c r="M50"/>
  <c r="L50"/>
  <c r="K50"/>
  <c r="J50"/>
  <c r="J49" s="1"/>
  <c r="J48" s="1"/>
  <c r="E50"/>
  <c r="E49" s="1"/>
  <c r="E48" s="1"/>
  <c r="D50"/>
  <c r="M49"/>
  <c r="M48" s="1"/>
  <c r="I46"/>
  <c r="U46" s="1"/>
  <c r="H46"/>
  <c r="G46"/>
  <c r="S46" s="1"/>
  <c r="F46"/>
  <c r="T44"/>
  <c r="I44"/>
  <c r="U44" s="1"/>
  <c r="H44"/>
  <c r="G44"/>
  <c r="S44" s="1"/>
  <c r="S43" s="1"/>
  <c r="S42" s="1"/>
  <c r="S41" s="1"/>
  <c r="F44"/>
  <c r="R43"/>
  <c r="R42" s="1"/>
  <c r="R41" s="1"/>
  <c r="Q43"/>
  <c r="P43"/>
  <c r="O43"/>
  <c r="O42" s="1"/>
  <c r="O41" s="1"/>
  <c r="N43"/>
  <c r="N42" s="1"/>
  <c r="N41" s="1"/>
  <c r="M43"/>
  <c r="L43"/>
  <c r="K43"/>
  <c r="K42" s="1"/>
  <c r="K41" s="1"/>
  <c r="J43"/>
  <c r="J42" s="1"/>
  <c r="J41" s="1"/>
  <c r="I43"/>
  <c r="U43" s="1"/>
  <c r="F43"/>
  <c r="F42" s="1"/>
  <c r="F41" s="1"/>
  <c r="E43"/>
  <c r="D43"/>
  <c r="Q42"/>
  <c r="Q41" s="1"/>
  <c r="P42"/>
  <c r="P41" s="1"/>
  <c r="M42"/>
  <c r="M41" s="1"/>
  <c r="L42"/>
  <c r="L41" s="1"/>
  <c r="E42"/>
  <c r="E41" s="1"/>
  <c r="D42"/>
  <c r="D41" s="1"/>
  <c r="I40"/>
  <c r="U40" s="1"/>
  <c r="H40"/>
  <c r="G40"/>
  <c r="S40" s="1"/>
  <c r="F40"/>
  <c r="T39"/>
  <c r="I39"/>
  <c r="U39" s="1"/>
  <c r="H39"/>
  <c r="G39"/>
  <c r="S39" s="1"/>
  <c r="S38" s="1"/>
  <c r="S37" s="1"/>
  <c r="F39"/>
  <c r="R38"/>
  <c r="Q38"/>
  <c r="P38"/>
  <c r="O38"/>
  <c r="O37" s="1"/>
  <c r="N38"/>
  <c r="M38"/>
  <c r="M21" s="1"/>
  <c r="L38"/>
  <c r="K38"/>
  <c r="K37" s="1"/>
  <c r="K27" s="1"/>
  <c r="J38"/>
  <c r="I38"/>
  <c r="I37" s="1"/>
  <c r="F38"/>
  <c r="F37" s="1"/>
  <c r="E38"/>
  <c r="D38"/>
  <c r="Q37"/>
  <c r="P37"/>
  <c r="L37"/>
  <c r="E37"/>
  <c r="D37"/>
  <c r="I36"/>
  <c r="S36" s="1"/>
  <c r="H36"/>
  <c r="G36"/>
  <c r="F36"/>
  <c r="I35"/>
  <c r="T35" s="1"/>
  <c r="H35"/>
  <c r="G35"/>
  <c r="S35" s="1"/>
  <c r="F35"/>
  <c r="I34"/>
  <c r="U34" s="1"/>
  <c r="H34"/>
  <c r="G34"/>
  <c r="F34"/>
  <c r="I33"/>
  <c r="U33" s="1"/>
  <c r="H33"/>
  <c r="G33"/>
  <c r="S33" s="1"/>
  <c r="F33"/>
  <c r="I32"/>
  <c r="H32"/>
  <c r="G32"/>
  <c r="F32"/>
  <c r="U31"/>
  <c r="I31"/>
  <c r="H31"/>
  <c r="G31"/>
  <c r="F31"/>
  <c r="I30"/>
  <c r="U30" s="1"/>
  <c r="H30"/>
  <c r="G30"/>
  <c r="F30"/>
  <c r="R29"/>
  <c r="R28" s="1"/>
  <c r="Q29"/>
  <c r="Q21" s="1"/>
  <c r="P29"/>
  <c r="P28" s="1"/>
  <c r="O29"/>
  <c r="O28" s="1"/>
  <c r="N29"/>
  <c r="M29"/>
  <c r="M28" s="1"/>
  <c r="L29"/>
  <c r="L28" s="1"/>
  <c r="K29"/>
  <c r="K28" s="1"/>
  <c r="J29"/>
  <c r="J28" s="1"/>
  <c r="E29"/>
  <c r="D29"/>
  <c r="D28" s="1"/>
  <c r="D27" s="1"/>
  <c r="N28"/>
  <c r="E28"/>
  <c r="P27"/>
  <c r="J22"/>
  <c r="E22"/>
  <c r="C19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B19"/>
  <c r="H127" l="1"/>
  <c r="H126" s="1"/>
  <c r="H125" s="1"/>
  <c r="H124" s="1"/>
  <c r="N127"/>
  <c r="N126" s="1"/>
  <c r="N125" s="1"/>
  <c r="N124" s="1"/>
  <c r="M22"/>
  <c r="T34"/>
  <c r="I42"/>
  <c r="T55"/>
  <c r="T71"/>
  <c r="T83"/>
  <c r="T95"/>
  <c r="T110"/>
  <c r="S132"/>
  <c r="F135"/>
  <c r="F134" s="1"/>
  <c r="F133" s="1"/>
  <c r="D26"/>
  <c r="S30"/>
  <c r="S51"/>
  <c r="S64"/>
  <c r="S79"/>
  <c r="S91"/>
  <c r="H99"/>
  <c r="H98" s="1"/>
  <c r="S105"/>
  <c r="S117"/>
  <c r="F120"/>
  <c r="P127"/>
  <c r="P126" s="1"/>
  <c r="P125" s="1"/>
  <c r="P124" s="1"/>
  <c r="H29"/>
  <c r="G50"/>
  <c r="S56"/>
  <c r="O22"/>
  <c r="F114"/>
  <c r="F50"/>
  <c r="F49" s="1"/>
  <c r="F48" s="1"/>
  <c r="T30"/>
  <c r="T29" s="1"/>
  <c r="L27"/>
  <c r="L26" s="1"/>
  <c r="H38"/>
  <c r="H37" s="1"/>
  <c r="H43"/>
  <c r="H42" s="1"/>
  <c r="H41" s="1"/>
  <c r="K49"/>
  <c r="K48" s="1"/>
  <c r="T51"/>
  <c r="F62"/>
  <c r="T79"/>
  <c r="T91"/>
  <c r="L98"/>
  <c r="L97" s="1"/>
  <c r="H109"/>
  <c r="N114"/>
  <c r="N97" s="1"/>
  <c r="T117"/>
  <c r="I135"/>
  <c r="I134" s="1"/>
  <c r="U134" s="1"/>
  <c r="M97"/>
  <c r="P26"/>
  <c r="U35"/>
  <c r="T40"/>
  <c r="T46"/>
  <c r="T43" s="1"/>
  <c r="T42" s="1"/>
  <c r="T41" s="1"/>
  <c r="S52"/>
  <c r="S101"/>
  <c r="T108"/>
  <c r="T111"/>
  <c r="S118"/>
  <c r="Q28"/>
  <c r="Q27" s="1"/>
  <c r="Q26" s="1"/>
  <c r="Q25" s="1"/>
  <c r="Q24" s="1"/>
  <c r="T90"/>
  <c r="M37"/>
  <c r="M27" s="1"/>
  <c r="M26" s="1"/>
  <c r="M25" s="1"/>
  <c r="M24" s="1"/>
  <c r="M23" s="1"/>
  <c r="G120"/>
  <c r="G114" s="1"/>
  <c r="D21"/>
  <c r="E21"/>
  <c r="E27"/>
  <c r="E26" s="1"/>
  <c r="E25" s="1"/>
  <c r="E24" s="1"/>
  <c r="E23" s="1"/>
  <c r="T33"/>
  <c r="N49"/>
  <c r="N48" s="1"/>
  <c r="H50"/>
  <c r="S68"/>
  <c r="T70"/>
  <c r="S80"/>
  <c r="T82"/>
  <c r="T94"/>
  <c r="O98"/>
  <c r="S104"/>
  <c r="E20"/>
  <c r="H120"/>
  <c r="H62"/>
  <c r="S78"/>
  <c r="S90"/>
  <c r="P98"/>
  <c r="Q127"/>
  <c r="Q126" s="1"/>
  <c r="Q125" s="1"/>
  <c r="Q124" s="1"/>
  <c r="F130"/>
  <c r="F129" s="1"/>
  <c r="F128" s="1"/>
  <c r="F127" s="1"/>
  <c r="F126" s="1"/>
  <c r="F125" s="1"/>
  <c r="F124" s="1"/>
  <c r="J127"/>
  <c r="J126" s="1"/>
  <c r="J125" s="1"/>
  <c r="J124" s="1"/>
  <c r="T78"/>
  <c r="O114"/>
  <c r="O27"/>
  <c r="O26" s="1"/>
  <c r="O25" s="1"/>
  <c r="O24" s="1"/>
  <c r="S34"/>
  <c r="G43"/>
  <c r="G42" s="1"/>
  <c r="G41" s="1"/>
  <c r="S55"/>
  <c r="S71"/>
  <c r="S83"/>
  <c r="S95"/>
  <c r="F99"/>
  <c r="F98" s="1"/>
  <c r="F97" s="1"/>
  <c r="S110"/>
  <c r="S116"/>
  <c r="S115" s="1"/>
  <c r="S114" s="1"/>
  <c r="L127"/>
  <c r="L126" s="1"/>
  <c r="L125" s="1"/>
  <c r="L124" s="1"/>
  <c r="S136"/>
  <c r="T138"/>
  <c r="U67"/>
  <c r="K21"/>
  <c r="K20" s="1"/>
  <c r="M20"/>
  <c r="S99"/>
  <c r="H28"/>
  <c r="H27" s="1"/>
  <c r="H26" s="1"/>
  <c r="J21"/>
  <c r="J20" s="1"/>
  <c r="J37"/>
  <c r="T57"/>
  <c r="U57"/>
  <c r="T131"/>
  <c r="U131"/>
  <c r="T64"/>
  <c r="I62"/>
  <c r="U64"/>
  <c r="T68"/>
  <c r="U68"/>
  <c r="T72"/>
  <c r="U72"/>
  <c r="T76"/>
  <c r="U76"/>
  <c r="T80"/>
  <c r="U80"/>
  <c r="T84"/>
  <c r="U84"/>
  <c r="T88"/>
  <c r="U88"/>
  <c r="T92"/>
  <c r="U92"/>
  <c r="T96"/>
  <c r="U96"/>
  <c r="T112"/>
  <c r="I109"/>
  <c r="U109" s="1"/>
  <c r="U112"/>
  <c r="T136"/>
  <c r="U136"/>
  <c r="D20"/>
  <c r="O21"/>
  <c r="O20" s="1"/>
  <c r="M127"/>
  <c r="M126" s="1"/>
  <c r="M125" s="1"/>
  <c r="M124" s="1"/>
  <c r="Q22"/>
  <c r="Q20" s="1"/>
  <c r="U38"/>
  <c r="T38"/>
  <c r="T37" s="1"/>
  <c r="R97"/>
  <c r="U32"/>
  <c r="T32"/>
  <c r="D22"/>
  <c r="D49"/>
  <c r="D48" s="1"/>
  <c r="D25" s="1"/>
  <c r="D24" s="1"/>
  <c r="D23" s="1"/>
  <c r="S103"/>
  <c r="G99"/>
  <c r="G98" s="1"/>
  <c r="T31"/>
  <c r="I29"/>
  <c r="N21"/>
  <c r="N20" s="1"/>
  <c r="N37"/>
  <c r="N27" s="1"/>
  <c r="N26" s="1"/>
  <c r="N25" s="1"/>
  <c r="N24" s="1"/>
  <c r="R21"/>
  <c r="R20" s="1"/>
  <c r="R37"/>
  <c r="R27" s="1"/>
  <c r="R26" s="1"/>
  <c r="R25" s="1"/>
  <c r="R24" s="1"/>
  <c r="R23" s="1"/>
  <c r="T53"/>
  <c r="I50"/>
  <c r="U53"/>
  <c r="T61"/>
  <c r="U61"/>
  <c r="U36"/>
  <c r="T36"/>
  <c r="L22"/>
  <c r="L49"/>
  <c r="L48" s="1"/>
  <c r="P22"/>
  <c r="P49"/>
  <c r="P48" s="1"/>
  <c r="P25" s="1"/>
  <c r="P24" s="1"/>
  <c r="G62"/>
  <c r="G22" s="1"/>
  <c r="S66"/>
  <c r="T101"/>
  <c r="I99"/>
  <c r="U101"/>
  <c r="T105"/>
  <c r="U105"/>
  <c r="T119"/>
  <c r="I115"/>
  <c r="U119"/>
  <c r="T122"/>
  <c r="I120"/>
  <c r="U120" s="1"/>
  <c r="U122"/>
  <c r="G135"/>
  <c r="G134" s="1"/>
  <c r="G133" s="1"/>
  <c r="G127" s="1"/>
  <c r="G126" s="1"/>
  <c r="G125" s="1"/>
  <c r="G124" s="1"/>
  <c r="S138"/>
  <c r="K26"/>
  <c r="K25" s="1"/>
  <c r="K24" s="1"/>
  <c r="K23" s="1"/>
  <c r="H49"/>
  <c r="H48" s="1"/>
  <c r="S135"/>
  <c r="S134" s="1"/>
  <c r="S133" s="1"/>
  <c r="L21"/>
  <c r="L20" s="1"/>
  <c r="G29"/>
  <c r="S31"/>
  <c r="F29"/>
  <c r="S32"/>
  <c r="G38"/>
  <c r="G37" s="1"/>
  <c r="S53"/>
  <c r="S57"/>
  <c r="S61"/>
  <c r="Q97"/>
  <c r="Q23" s="1"/>
  <c r="H115"/>
  <c r="H114" s="1"/>
  <c r="H97" s="1"/>
  <c r="S120"/>
  <c r="I130"/>
  <c r="S130"/>
  <c r="S129" s="1"/>
  <c r="S128" s="1"/>
  <c r="T54"/>
  <c r="T50" s="1"/>
  <c r="T58"/>
  <c r="T65"/>
  <c r="T69"/>
  <c r="T73"/>
  <c r="T77"/>
  <c r="T81"/>
  <c r="T85"/>
  <c r="T89"/>
  <c r="T93"/>
  <c r="T102"/>
  <c r="T106"/>
  <c r="T113"/>
  <c r="P115"/>
  <c r="T116"/>
  <c r="T123"/>
  <c r="T132"/>
  <c r="T137"/>
  <c r="H21" l="1"/>
  <c r="G97"/>
  <c r="I41"/>
  <c r="U41" s="1"/>
  <c r="U42"/>
  <c r="S50"/>
  <c r="S98"/>
  <c r="S97" s="1"/>
  <c r="U135"/>
  <c r="H22"/>
  <c r="I133"/>
  <c r="U133" s="1"/>
  <c r="T109"/>
  <c r="U37"/>
  <c r="F22"/>
  <c r="T115"/>
  <c r="N23"/>
  <c r="S109"/>
  <c r="S127"/>
  <c r="S126" s="1"/>
  <c r="S125" s="1"/>
  <c r="S124" s="1"/>
  <c r="S29"/>
  <c r="L25"/>
  <c r="L24" s="1"/>
  <c r="L23" s="1"/>
  <c r="O97"/>
  <c r="O23" s="1"/>
  <c r="S62"/>
  <c r="S22" s="1"/>
  <c r="P23"/>
  <c r="I129"/>
  <c r="U130"/>
  <c r="U29"/>
  <c r="I21"/>
  <c r="I28"/>
  <c r="F21"/>
  <c r="F28"/>
  <c r="F27" s="1"/>
  <c r="F26" s="1"/>
  <c r="F25" s="1"/>
  <c r="F24" s="1"/>
  <c r="F23" s="1"/>
  <c r="T28"/>
  <c r="T27" s="1"/>
  <c r="T26" s="1"/>
  <c r="P114"/>
  <c r="P97" s="1"/>
  <c r="P21"/>
  <c r="P20" s="1"/>
  <c r="G28"/>
  <c r="G27" s="1"/>
  <c r="G26" s="1"/>
  <c r="G25" s="1"/>
  <c r="G24" s="1"/>
  <c r="G23" s="1"/>
  <c r="G21"/>
  <c r="G20" s="1"/>
  <c r="I98"/>
  <c r="U99"/>
  <c r="T62"/>
  <c r="T135"/>
  <c r="T134" s="1"/>
  <c r="T133" s="1"/>
  <c r="T130"/>
  <c r="T129" s="1"/>
  <c r="T128" s="1"/>
  <c r="H25"/>
  <c r="H24" s="1"/>
  <c r="H23" s="1"/>
  <c r="S28"/>
  <c r="S27" s="1"/>
  <c r="S26" s="1"/>
  <c r="S21"/>
  <c r="U115"/>
  <c r="I114"/>
  <c r="U114" s="1"/>
  <c r="U50"/>
  <c r="I49"/>
  <c r="U62"/>
  <c r="I22"/>
  <c r="U22" s="1"/>
  <c r="G49"/>
  <c r="G48" s="1"/>
  <c r="J27"/>
  <c r="J26" s="1"/>
  <c r="J25" s="1"/>
  <c r="J24" s="1"/>
  <c r="J23" s="1"/>
  <c r="T120"/>
  <c r="T114" s="1"/>
  <c r="T99"/>
  <c r="T98" l="1"/>
  <c r="F20"/>
  <c r="H20"/>
  <c r="S49"/>
  <c r="S48" s="1"/>
  <c r="S25" s="1"/>
  <c r="S24" s="1"/>
  <c r="S23" s="1"/>
  <c r="S20"/>
  <c r="T22"/>
  <c r="T21"/>
  <c r="U21"/>
  <c r="I20"/>
  <c r="U20" s="1"/>
  <c r="I48"/>
  <c r="U48" s="1"/>
  <c r="U49"/>
  <c r="U129"/>
  <c r="I128"/>
  <c r="I97"/>
  <c r="U97" s="1"/>
  <c r="U98"/>
  <c r="T49"/>
  <c r="T48" s="1"/>
  <c r="T25" s="1"/>
  <c r="T24" s="1"/>
  <c r="T127"/>
  <c r="T126" s="1"/>
  <c r="T125" s="1"/>
  <c r="T124" s="1"/>
  <c r="I27"/>
  <c r="U28"/>
  <c r="T97"/>
  <c r="T20" l="1"/>
  <c r="T23"/>
  <c r="I127"/>
  <c r="U128"/>
  <c r="U27"/>
  <c r="I26"/>
  <c r="U127" l="1"/>
  <c r="I126"/>
  <c r="I25"/>
  <c r="U26"/>
  <c r="I125" l="1"/>
  <c r="U126"/>
  <c r="U25"/>
  <c r="I24"/>
  <c r="U125" l="1"/>
  <c r="I124"/>
  <c r="U124" s="1"/>
  <c r="I23"/>
  <c r="U23" s="1"/>
  <c r="U24"/>
</calcChain>
</file>

<file path=xl/sharedStrings.xml><?xml version="1.0" encoding="utf-8"?>
<sst xmlns="http://schemas.openxmlformats.org/spreadsheetml/2006/main" count="508" uniqueCount="338">
  <si>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</si>
  <si>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</si>
  <si>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</si>
  <si>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</si>
  <si>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3 квартал  2018 года</t>
  </si>
  <si>
    <t xml:space="preserve">             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</si>
  <si>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</si>
  <si>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</si>
  <si>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</si>
  <si>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</si>
  <si>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</si>
  <si>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</si>
  <si>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</si>
  <si>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01.01.2018 (года N) в прогнозных ценах соответствующих лет, млн. рублей 
(без НДС) </t>
  </si>
  <si>
    <t xml:space="preserve">Остаток освоения капитальных вложений 
на  01.01.2018 (года N),  
млн. рублей 
(без НДС) </t>
  </si>
  <si>
    <t xml:space="preserve">Освоение капитальных вложений 2018 года (года N),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</si>
  <si>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</si>
  <si>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</si>
  <si>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</si>
  <si>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</si>
  <si>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</si>
  <si>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</si>
  <si>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</si>
  <si>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</si>
  <si>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</si>
  <si>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</si>
  <si>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</si>
  <si>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</si>
  <si>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</si>
  <si>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</si>
  <si>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</si>
  <si>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</si>
  <si>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</si>
  <si>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</si>
  <si>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</si>
  <si>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</si>
  <si>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</si>
  <si>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</si>
  <si>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</si>
  <si>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</si>
  <si>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</si>
  <si>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</si>
  <si>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</si>
  <si>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</si>
  <si>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</si>
  <si>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</si>
  <si>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</si>
  <si>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</si>
  <si>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</si>
  <si>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</si>
  <si>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</si>
  <si>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</si>
  <si>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</si>
  <si>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</si>
  <si>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</si>
  <si>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</si>
  <si>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</si>
  <si>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</si>
  <si>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</si>
  <si>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</si>
  <si>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</si>
  <si>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</si>
  <si>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</si>
  <si>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</si>
  <si>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</si>
  <si>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</si>
  <si>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</si>
  <si>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</si>
  <si>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</si>
  <si>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</si>
  <si>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</si>
  <si>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</si>
  <si>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</si>
  <si>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</si>
  <si>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</si>
  <si>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</si>
  <si>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</si>
  <si>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</si>
  <si>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</si>
  <si>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</si>
  <si>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</si>
  <si>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</si>
  <si>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</si>
  <si>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</si>
  <si>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</si>
  <si>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</si>
  <si>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</si>
  <si>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</si>
  <si>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</si>
  <si>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</si>
  <si>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</si>
  <si>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</si>
  <si>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</si>
  <si>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</si>
  <si>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</si>
  <si>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</si>
  <si>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</si>
  <si>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</si>
  <si>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</si>
  <si>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</si>
  <si>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</si>
  <si>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</si>
  <si>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</si>
  <si>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</si>
  <si>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</si>
  <si>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</si>
  <si>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</si>
  <si>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</si>
  <si>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</si>
  <si>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</si>
  <si>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</si>
  <si>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</si>
  <si>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</si>
  <si>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</si>
  <si>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</si>
  <si>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</si>
  <si>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</si>
  <si>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</si>
  <si>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</si>
  <si>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</si>
  <si>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</si>
  <si>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</si>
  <si>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</si>
  <si>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</si>
  <si>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</si>
  <si>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</si>
  <si>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</si>
  <si>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</si>
  <si>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</si>
  <si>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</si>
  <si>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</si>
  <si>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</si>
  <si>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</si>
  <si>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</si>
  <si>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</si>
  <si>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</si>
  <si>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</si>
  <si>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</si>
  <si>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</si>
  <si>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</si>
  <si>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</si>
  <si>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</si>
  <si>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</si>
  <si>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</si>
  <si>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</si>
  <si>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</si>
  <si>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</si>
  <si>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</si>
  <si>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</si>
  <si>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</si>
  <si>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</si>
  <si>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</si>
  <si>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</si>
  <si>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</si>
  <si>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</si>
  <si>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</si>
  <si>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</si>
  <si>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</si>
  <si>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</si>
  <si>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</si>
  <si>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</si>
  <si>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</si>
  <si>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</si>
  <si>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</si>
  <si>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</si>
  <si>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</si>
  <si>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</si>
  <si>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</si>
  <si>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</si>
  <si>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</si>
  <si>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</si>
  <si>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</si>
  <si>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</si>
  <si>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</si>
  <si>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</si>
  <si>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</si>
  <si>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</si>
  <si>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</si>
  <si>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</si>
  <si>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</si>
  <si>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</si>
  <si>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</si>
  <si>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</si>
  <si>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</si>
  <si>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</si>
  <si>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</si>
  <si>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</si>
  <si>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</si>
  <si>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</si>
  <si>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</si>
  <si>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</si>
  <si>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</si>
  <si>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</si>
  <si>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</si>
  <si>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</si>
  <si>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</si>
  <si>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</si>
  <si>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</si>
  <si>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</si>
  <si>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</si>
  <si>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</si>
  <si>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</si>
  <si>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</si>
  <si>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</si>
  <si>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</si>
  <si>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</si>
  <si>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</si>
  <si>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</si>
  <si>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</si>
  <si>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</si>
  <si>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</si>
  <si>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</si>
  <si>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</si>
  <si>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</si>
  <si>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</si>
  <si>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</si>
  <si>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</si>
  <si>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</si>
  <si>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</si>
  <si>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</si>
  <si>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</si>
  <si>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</si>
  <si>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</si>
  <si>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</si>
  <si>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</si>
  <si>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</si>
  <si>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</si>
  <si>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</si>
  <si>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</si>
  <si>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</si>
  <si>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</si>
  <si>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</si>
  <si>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</si>
  <si>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</si>
  <si>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</si>
  <si>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</si>
  <si>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</si>
  <si>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</si>
  <si>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</si>
  <si>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</si>
  <si>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</si>
  <si>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</si>
  <si>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</si>
  <si>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</si>
  <si>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</si>
  <si>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</si>
  <si>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</si>
  <si>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</si>
  <si>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</si>
  <si>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</si>
  <si>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</si>
  <si>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</si>
  <si>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</si>
  <si>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</si>
  <si>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</si>
  <si>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</si>
  <si>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</si>
  <si>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</si>
  <si>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</si>
  <si>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</si>
  <si>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</si>
  <si>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</si>
  <si>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</si>
  <si>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</si>
  <si>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</si>
  <si>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</si>
  <si>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</si>
  <si>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</si>
  <si>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</si>
  <si>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</si>
  <si>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</si>
  <si>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</si>
  <si>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</si>
  <si>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</si>
  <si>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</si>
  <si>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</si>
  <si>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</si>
  <si>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</si>
  <si>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</si>
  <si>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</si>
  <si>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</si>
  <si>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</si>
  <si>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</si>
  <si>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</si>
  <si>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</si>
  <si>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</si>
  <si>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</si>
  <si>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</si>
  <si>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</si>
  <si>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в стадии закупки</t>
  </si>
  <si>
    <t>материалы в стадии закупки</t>
  </si>
  <si>
    <t>работы не завершены</t>
  </si>
  <si>
    <t>срок по плану - 4 квартал. выполнено хоз.способом раньше срока.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</si>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</sst>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0" borderId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9" borderId="0" applyNumberFormat="0" applyBorder="0" applyAlignment="0" applyProtection="0"/>
    <xf numFmtId="0" fontId="12" fillId="17" borderId="16" applyNumberFormat="0" applyAlignment="0" applyProtection="0"/>
    <xf numFmtId="0" fontId="13" fillId="30" borderId="17" applyNumberFormat="0" applyAlignment="0" applyProtection="0"/>
    <xf numFmtId="0" fontId="14" fillId="30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31" borderId="22" applyNumberFormat="0" applyAlignment="0" applyProtection="0"/>
    <xf numFmtId="0" fontId="20" fillId="0" borderId="0" applyNumberFormat="0" applyFill="0" applyBorder="0" applyAlignment="0" applyProtection="0"/>
    <xf numFmtId="0" fontId="21" fillId="3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3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4" borderId="0" applyNumberFormat="0" applyBorder="0" applyAlignment="0" applyProtection="0"/>
  </cellStyleXfs>
  <cellXfs count="110">
    <xf numFmtId="0" fontId="0" fillId="0" borderId="0" xfId="0"/>
    <xf numFmtId="0" fontId="4" fillId="2" borderId="0" xfId="3" applyFont="1" applyFill="1" applyAlignment="1">
      <alignment vertical="center"/>
    </xf>
    <xf numFmtId="0" fontId="5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164" fontId="8" fillId="6" borderId="3" xfId="0" applyNumberFormat="1" applyFont="1" applyFill="1" applyBorder="1" applyAlignment="1">
      <alignment horizontal="left" vertical="center" wrapText="1"/>
    </xf>
    <xf numFmtId="164" fontId="8" fillId="6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left" vertical="center" wrapText="1"/>
      <protection locked="0"/>
    </xf>
    <xf numFmtId="164" fontId="8" fillId="7" borderId="3" xfId="4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NumberFormat="1" applyFont="1" applyFill="1" applyBorder="1" applyAlignment="1">
      <alignment horizontal="center" vertical="center" wrapText="1"/>
    </xf>
    <xf numFmtId="164" fontId="8" fillId="8" borderId="3" xfId="4" applyNumberFormat="1" applyFont="1" applyFill="1" applyBorder="1" applyAlignment="1" applyProtection="1">
      <alignment horizontal="left" vertical="center" wrapText="1"/>
      <protection locked="0"/>
    </xf>
    <xf numFmtId="0" fontId="4" fillId="5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4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3" xfId="4" applyNumberFormat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4" fontId="8" fillId="9" borderId="3" xfId="4" applyNumberFormat="1" applyFont="1" applyFill="1" applyBorder="1" applyAlignment="1" applyProtection="1">
      <alignment horizontal="left" vertical="center" wrapText="1"/>
      <protection locked="0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8" fillId="10" borderId="3" xfId="4" applyNumberFormat="1" applyFont="1" applyFill="1" applyBorder="1" applyAlignment="1" applyProtection="1">
      <alignment horizontal="left" vertical="center" wrapText="1"/>
      <protection locked="0"/>
    </xf>
    <xf numFmtId="164" fontId="4" fillId="2" borderId="3" xfId="4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0" borderId="3" xfId="4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2" borderId="3" xfId="4" applyNumberFormat="1" applyFont="1" applyFill="1" applyBorder="1" applyAlignment="1">
      <alignment horizontal="center" vertical="center" wrapText="1"/>
    </xf>
    <xf numFmtId="0" fontId="8" fillId="6" borderId="3" xfId="0" applyNumberFormat="1" applyFont="1" applyFill="1" applyBorder="1" applyAlignment="1">
      <alignment horizontal="center" vertical="center" wrapText="1"/>
    </xf>
    <xf numFmtId="164" fontId="8" fillId="11" borderId="3" xfId="4" applyNumberFormat="1" applyFont="1" applyFill="1" applyBorder="1" applyAlignment="1" applyProtection="1">
      <alignment horizontal="left" vertical="center" wrapText="1"/>
      <protection locked="0"/>
    </xf>
    <xf numFmtId="0" fontId="8" fillId="6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wrapText="1"/>
    </xf>
    <xf numFmtId="0" fontId="4" fillId="2" borderId="0" xfId="3" applyFont="1" applyFill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4" fillId="2" borderId="0" xfId="2" applyFont="1" applyFill="1"/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Border="1" applyAlignment="1"/>
    <xf numFmtId="0" fontId="4" fillId="2" borderId="0" xfId="2" applyFont="1" applyFill="1" applyBorder="1"/>
    <xf numFmtId="0" fontId="5" fillId="2" borderId="0" xfId="2" applyFont="1" applyFill="1" applyAlignment="1">
      <alignment horizontal="center" wrapText="1"/>
    </xf>
    <xf numFmtId="0" fontId="5" fillId="2" borderId="0" xfId="2" applyFont="1" applyFill="1" applyAlignment="1">
      <alignment wrapText="1"/>
    </xf>
    <xf numFmtId="0" fontId="5" fillId="2" borderId="0" xfId="2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4" fillId="2" borderId="1" xfId="2" applyFont="1" applyFill="1" applyBorder="1" applyAlignment="1">
      <alignment horizontal="center"/>
    </xf>
    <xf numFmtId="0" fontId="4" fillId="2" borderId="0" xfId="2" applyFont="1" applyFill="1" applyAlignment="1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textRotation="90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9" fontId="4" fillId="4" borderId="3" xfId="2" applyNumberFormat="1" applyFont="1" applyFill="1" applyBorder="1" applyAlignment="1">
      <alignment horizontal="center" vertical="center" wrapText="1"/>
    </xf>
    <xf numFmtId="9" fontId="4" fillId="5" borderId="3" xfId="2" applyNumberFormat="1" applyFont="1" applyFill="1" applyBorder="1" applyAlignment="1">
      <alignment horizontal="center" vertical="center" wrapText="1"/>
    </xf>
    <xf numFmtId="9" fontId="4" fillId="6" borderId="3" xfId="2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9" fontId="4" fillId="0" borderId="3" xfId="2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9" fontId="4" fillId="0" borderId="2" xfId="2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164" fontId="4" fillId="0" borderId="14" xfId="2" applyNumberFormat="1" applyFont="1" applyFill="1" applyBorder="1" applyAlignment="1">
      <alignment horizontal="center" vertical="center" wrapText="1"/>
    </xf>
    <xf numFmtId="9" fontId="4" fillId="0" borderId="14" xfId="2" applyNumberFormat="1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4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4" fillId="2" borderId="14" xfId="4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164" fontId="31" fillId="2" borderId="3" xfId="0" applyNumberFormat="1" applyFont="1" applyFill="1" applyBorder="1" applyAlignment="1">
      <alignment horizontal="center" vertical="center" wrapText="1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4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38"/>
  <sheetViews>
    <sheetView tabSelected="1" view="pageBreakPreview" topLeftCell="A10" zoomScale="70" zoomScaleNormal="80" zoomScaleSheetLayoutView="70" zoomScalePageLayoutView="70" workbookViewId="0">
      <pane ySplit="10" topLeftCell="A20" activePane="bottomLeft" state="frozen"/>
      <selection activeCell="A10" sqref="A10"/>
      <selection pane="bottomLeft" activeCell="W19" sqref="W19"/>
    </sheetView>
  </sheetViews>
  <sheetFormatPr defaultRowHeight="15.75"/>
  <cols>
    <col min="1" max="1" width="13.625" style="58" customWidth="1"/>
    <col min="2" max="2" width="31.25" style="58" customWidth="1"/>
    <col min="3" max="3" width="16.375" style="58" customWidth="1"/>
    <col min="4" max="4" width="18" style="58" customWidth="1"/>
    <col min="5" max="5" width="17.5" style="58" customWidth="1"/>
    <col min="6" max="6" width="9" style="58" customWidth="1"/>
    <col min="7" max="7" width="9.125" style="58" customWidth="1"/>
    <col min="8" max="8" width="12.875" style="58" customWidth="1"/>
    <col min="9" max="17" width="11.25" style="58" customWidth="1"/>
    <col min="18" max="18" width="9.25" style="58" customWidth="1"/>
    <col min="19" max="19" width="9" style="58" customWidth="1"/>
    <col min="20" max="20" width="11.75" style="58" customWidth="1"/>
    <col min="21" max="21" width="9.375" style="58" customWidth="1"/>
    <col min="22" max="22" width="20.125" style="58" customWidth="1"/>
    <col min="23" max="23" width="10.875" style="58" customWidth="1"/>
    <col min="24" max="24" width="13.25" style="58" customWidth="1"/>
    <col min="25" max="26" width="10.625" style="58" customWidth="1"/>
    <col min="27" max="27" width="12.125" style="58" customWidth="1"/>
    <col min="28" max="28" width="10.625" style="58" customWidth="1"/>
    <col min="29" max="29" width="22.75" style="58" customWidth="1"/>
    <col min="30" max="67" width="10.625" style="58" customWidth="1"/>
    <col min="68" max="68" width="12.125" style="58" customWidth="1"/>
    <col min="69" max="69" width="11.5" style="58" customWidth="1"/>
    <col min="70" max="70" width="14.125" style="58" customWidth="1"/>
    <col min="71" max="71" width="15.125" style="58" customWidth="1"/>
    <col min="72" max="72" width="13" style="58" customWidth="1"/>
    <col min="73" max="73" width="11.75" style="58" customWidth="1"/>
    <col min="74" max="74" width="17.5" style="58" customWidth="1"/>
    <col min="75" max="16384" width="9" style="58"/>
  </cols>
  <sheetData>
    <row r="1" spans="1:28" ht="18.75">
      <c r="V1" s="59" t="s">
        <v>0</v>
      </c>
    </row>
    <row r="2" spans="1:28" ht="18.75">
      <c r="V2" s="60" t="s">
        <v>1</v>
      </c>
    </row>
    <row r="3" spans="1:28" ht="18.75">
      <c r="V3" s="61" t="s">
        <v>2</v>
      </c>
    </row>
    <row r="4" spans="1:28" s="64" customFormat="1" ht="18.7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3"/>
      <c r="X4" s="63"/>
      <c r="Y4" s="63"/>
      <c r="Z4" s="63"/>
      <c r="AA4" s="63"/>
    </row>
    <row r="5" spans="1:28" s="64" customFormat="1" ht="18.75" customHeight="1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6"/>
      <c r="X5" s="66"/>
      <c r="Y5" s="66"/>
      <c r="Z5" s="66"/>
      <c r="AA5" s="66"/>
      <c r="AB5" s="66"/>
    </row>
    <row r="6" spans="1:28" s="64" customFormat="1" ht="6.7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</row>
    <row r="7" spans="1:28" s="64" customFormat="1" ht="18.75" customHeight="1">
      <c r="A7" s="65" t="s">
        <v>293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6"/>
      <c r="X7" s="66"/>
      <c r="Y7" s="66"/>
      <c r="Z7" s="66"/>
      <c r="AA7" s="66"/>
    </row>
    <row r="8" spans="1:28">
      <c r="A8" s="56" t="s">
        <v>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1"/>
      <c r="X8" s="1"/>
      <c r="Y8" s="1"/>
      <c r="Z8" s="1"/>
      <c r="AA8" s="1"/>
    </row>
    <row r="9" spans="1:28" ht="5.25" customHeight="1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</row>
    <row r="10" spans="1:28" ht="18.75">
      <c r="A10" s="68" t="s">
        <v>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/>
      <c r="X10" s="69"/>
      <c r="Y10" s="69"/>
      <c r="Z10" s="69"/>
      <c r="AA10" s="69"/>
    </row>
    <row r="11" spans="1:28" ht="6.75" customHeight="1">
      <c r="AA11" s="60"/>
    </row>
    <row r="12" spans="1:28" ht="18.75">
      <c r="A12" s="57" t="s">
        <v>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2"/>
      <c r="X12" s="2"/>
      <c r="Y12" s="2"/>
      <c r="Z12" s="3"/>
      <c r="AA12" s="3"/>
    </row>
    <row r="13" spans="1:28">
      <c r="A13" s="56" t="s">
        <v>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1"/>
      <c r="X13" s="1"/>
      <c r="Y13" s="1"/>
      <c r="Z13" s="1"/>
      <c r="AA13" s="1"/>
    </row>
    <row r="14" spans="1:28" ht="7.5" customHeight="1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  <c r="X14" s="71"/>
      <c r="Y14" s="71"/>
      <c r="Z14" s="71"/>
    </row>
    <row r="15" spans="1:28" ht="130.5" customHeight="1">
      <c r="A15" s="72" t="s">
        <v>9</v>
      </c>
      <c r="B15" s="73" t="s">
        <v>10</v>
      </c>
      <c r="C15" s="73" t="s">
        <v>11</v>
      </c>
      <c r="D15" s="72" t="s">
        <v>12</v>
      </c>
      <c r="E15" s="72" t="s">
        <v>13</v>
      </c>
      <c r="F15" s="73" t="s">
        <v>14</v>
      </c>
      <c r="G15" s="73"/>
      <c r="H15" s="74" t="s">
        <v>15</v>
      </c>
      <c r="I15" s="75"/>
      <c r="J15" s="75"/>
      <c r="K15" s="75"/>
      <c r="L15" s="75"/>
      <c r="M15" s="75"/>
      <c r="N15" s="75"/>
      <c r="O15" s="75"/>
      <c r="P15" s="75"/>
      <c r="Q15" s="76"/>
      <c r="R15" s="73" t="s">
        <v>16</v>
      </c>
      <c r="S15" s="73"/>
      <c r="T15" s="77" t="s">
        <v>17</v>
      </c>
      <c r="U15" s="78"/>
      <c r="V15" s="72" t="s">
        <v>18</v>
      </c>
    </row>
    <row r="16" spans="1:28" ht="35.25" customHeight="1">
      <c r="A16" s="79"/>
      <c r="B16" s="73"/>
      <c r="C16" s="73"/>
      <c r="D16" s="79"/>
      <c r="E16" s="79"/>
      <c r="F16" s="80" t="s">
        <v>19</v>
      </c>
      <c r="G16" s="80" t="s">
        <v>20</v>
      </c>
      <c r="H16" s="73" t="s">
        <v>21</v>
      </c>
      <c r="I16" s="73"/>
      <c r="J16" s="73" t="s">
        <v>22</v>
      </c>
      <c r="K16" s="73"/>
      <c r="L16" s="73" t="s">
        <v>23</v>
      </c>
      <c r="M16" s="73"/>
      <c r="N16" s="77" t="s">
        <v>24</v>
      </c>
      <c r="O16" s="78"/>
      <c r="P16" s="77" t="s">
        <v>25</v>
      </c>
      <c r="Q16" s="78"/>
      <c r="R16" s="80" t="s">
        <v>19</v>
      </c>
      <c r="S16" s="80" t="s">
        <v>20</v>
      </c>
      <c r="T16" s="81"/>
      <c r="U16" s="82"/>
      <c r="V16" s="79"/>
    </row>
    <row r="17" spans="1:22" ht="35.25" customHeight="1">
      <c r="A17" s="79"/>
      <c r="B17" s="73"/>
      <c r="C17" s="73"/>
      <c r="D17" s="79"/>
      <c r="E17" s="79"/>
      <c r="F17" s="80"/>
      <c r="G17" s="80"/>
      <c r="H17" s="73"/>
      <c r="I17" s="73"/>
      <c r="J17" s="73"/>
      <c r="K17" s="73"/>
      <c r="L17" s="73"/>
      <c r="M17" s="73"/>
      <c r="N17" s="83"/>
      <c r="O17" s="84"/>
      <c r="P17" s="83"/>
      <c r="Q17" s="84"/>
      <c r="R17" s="80"/>
      <c r="S17" s="80"/>
      <c r="T17" s="83"/>
      <c r="U17" s="84"/>
      <c r="V17" s="79"/>
    </row>
    <row r="18" spans="1:22" ht="65.25" customHeight="1">
      <c r="A18" s="85"/>
      <c r="B18" s="73"/>
      <c r="C18" s="73"/>
      <c r="D18" s="85"/>
      <c r="E18" s="85"/>
      <c r="F18" s="80"/>
      <c r="G18" s="80"/>
      <c r="H18" s="86" t="s">
        <v>26</v>
      </c>
      <c r="I18" s="86" t="s">
        <v>27</v>
      </c>
      <c r="J18" s="86" t="s">
        <v>26</v>
      </c>
      <c r="K18" s="86" t="s">
        <v>27</v>
      </c>
      <c r="L18" s="86" t="s">
        <v>26</v>
      </c>
      <c r="M18" s="86" t="s">
        <v>27</v>
      </c>
      <c r="N18" s="87" t="s">
        <v>26</v>
      </c>
      <c r="O18" s="87" t="s">
        <v>27</v>
      </c>
      <c r="P18" s="87" t="s">
        <v>26</v>
      </c>
      <c r="Q18" s="87" t="s">
        <v>27</v>
      </c>
      <c r="R18" s="80"/>
      <c r="S18" s="80"/>
      <c r="T18" s="88" t="s">
        <v>28</v>
      </c>
      <c r="U18" s="88" t="s">
        <v>29</v>
      </c>
      <c r="V18" s="85"/>
    </row>
    <row r="19" spans="1:22" ht="20.25" customHeight="1">
      <c r="A19" s="86">
        <v>1</v>
      </c>
      <c r="B19" s="86">
        <f>A19+1</f>
        <v>2</v>
      </c>
      <c r="C19" s="86">
        <f t="shared" ref="C19:V19" si="0">B19+1</f>
        <v>3</v>
      </c>
      <c r="D19" s="86">
        <f t="shared" si="0"/>
        <v>4</v>
      </c>
      <c r="E19" s="86">
        <f t="shared" si="0"/>
        <v>5</v>
      </c>
      <c r="F19" s="86">
        <f t="shared" si="0"/>
        <v>6</v>
      </c>
      <c r="G19" s="86">
        <f t="shared" si="0"/>
        <v>7</v>
      </c>
      <c r="H19" s="86">
        <f t="shared" si="0"/>
        <v>8</v>
      </c>
      <c r="I19" s="86">
        <f t="shared" si="0"/>
        <v>9</v>
      </c>
      <c r="J19" s="86">
        <f t="shared" si="0"/>
        <v>10</v>
      </c>
      <c r="K19" s="86">
        <f t="shared" si="0"/>
        <v>11</v>
      </c>
      <c r="L19" s="86">
        <f t="shared" si="0"/>
        <v>12</v>
      </c>
      <c r="M19" s="86">
        <f t="shared" si="0"/>
        <v>13</v>
      </c>
      <c r="N19" s="86">
        <f t="shared" si="0"/>
        <v>14</v>
      </c>
      <c r="O19" s="86">
        <f t="shared" si="0"/>
        <v>15</v>
      </c>
      <c r="P19" s="86">
        <f t="shared" si="0"/>
        <v>16</v>
      </c>
      <c r="Q19" s="86">
        <f t="shared" si="0"/>
        <v>17</v>
      </c>
      <c r="R19" s="86">
        <f t="shared" si="0"/>
        <v>18</v>
      </c>
      <c r="S19" s="86">
        <f t="shared" si="0"/>
        <v>19</v>
      </c>
      <c r="T19" s="86">
        <f t="shared" si="0"/>
        <v>20</v>
      </c>
      <c r="U19" s="86">
        <f t="shared" si="0"/>
        <v>21</v>
      </c>
      <c r="V19" s="86">
        <f t="shared" si="0"/>
        <v>22</v>
      </c>
    </row>
    <row r="20" spans="1:22" ht="20.25" customHeight="1">
      <c r="A20" s="4"/>
      <c r="B20" s="5" t="s">
        <v>30</v>
      </c>
      <c r="C20" s="4" t="s">
        <v>31</v>
      </c>
      <c r="D20" s="4">
        <f t="shared" ref="D20:T20" si="1">SUM(D21,D22)</f>
        <v>0</v>
      </c>
      <c r="E20" s="4">
        <f t="shared" si="1"/>
        <v>0</v>
      </c>
      <c r="F20" s="4">
        <f t="shared" si="1"/>
        <v>0</v>
      </c>
      <c r="G20" s="4">
        <f t="shared" si="1"/>
        <v>130.911</v>
      </c>
      <c r="H20" s="4">
        <f t="shared" si="1"/>
        <v>23.808</v>
      </c>
      <c r="I20" s="4">
        <f t="shared" si="1"/>
        <v>6.64</v>
      </c>
      <c r="J20" s="4">
        <f t="shared" si="1"/>
        <v>0</v>
      </c>
      <c r="K20" s="4">
        <f t="shared" si="1"/>
        <v>0</v>
      </c>
      <c r="L20" s="4">
        <f t="shared" si="1"/>
        <v>3.11</v>
      </c>
      <c r="M20" s="4">
        <f t="shared" si="1"/>
        <v>1.0720000000000001</v>
      </c>
      <c r="N20" s="4">
        <f t="shared" si="1"/>
        <v>9.2020000000000017</v>
      </c>
      <c r="O20" s="4">
        <f t="shared" si="1"/>
        <v>5.5679999999999996</v>
      </c>
      <c r="P20" s="4">
        <f t="shared" si="1"/>
        <v>11.496</v>
      </c>
      <c r="Q20" s="4">
        <f t="shared" si="1"/>
        <v>0</v>
      </c>
      <c r="R20" s="4">
        <f t="shared" si="1"/>
        <v>0</v>
      </c>
      <c r="S20" s="4">
        <f t="shared" si="1"/>
        <v>123.428</v>
      </c>
      <c r="T20" s="4">
        <f t="shared" si="1"/>
        <v>-5.6720000000000006</v>
      </c>
      <c r="U20" s="89">
        <f t="shared" ref="U20:U29" si="2">IF(I20&gt;0,(IF((SUM(J20+L20+N20)=0), 1,(I20/SUM(J20+L20+N20)-1))),(IF((SUM(J20+L20+N20)=0), 0,(I20/SUM(J20+L20+N20)-1))))</f>
        <v>-0.460688758934373</v>
      </c>
      <c r="V20" s="4" t="s">
        <v>32</v>
      </c>
    </row>
    <row r="21" spans="1:22" ht="31.5">
      <c r="A21" s="4"/>
      <c r="B21" s="6" t="s">
        <v>33</v>
      </c>
      <c r="C21" s="7" t="s">
        <v>31</v>
      </c>
      <c r="D21" s="8">
        <f t="shared" ref="D21:T21" si="3">SUM(D29,D38,D43,D50,D99,D115)</f>
        <v>0</v>
      </c>
      <c r="E21" s="8">
        <f t="shared" si="3"/>
        <v>0</v>
      </c>
      <c r="F21" s="8">
        <f t="shared" si="3"/>
        <v>0</v>
      </c>
      <c r="G21" s="8">
        <f t="shared" si="3"/>
        <v>56.491</v>
      </c>
      <c r="H21" s="8">
        <f t="shared" si="3"/>
        <v>7.9670000000000005</v>
      </c>
      <c r="I21" s="8">
        <f t="shared" si="3"/>
        <v>0.03</v>
      </c>
      <c r="J21" s="8">
        <f t="shared" si="3"/>
        <v>0</v>
      </c>
      <c r="K21" s="8">
        <f t="shared" si="3"/>
        <v>0</v>
      </c>
      <c r="L21" s="8">
        <f t="shared" si="3"/>
        <v>0.10100000000000001</v>
      </c>
      <c r="M21" s="8">
        <f t="shared" si="3"/>
        <v>0.03</v>
      </c>
      <c r="N21" s="8">
        <f t="shared" si="3"/>
        <v>3.1230000000000002</v>
      </c>
      <c r="O21" s="8">
        <f t="shared" si="3"/>
        <v>0</v>
      </c>
      <c r="P21" s="8">
        <f t="shared" si="3"/>
        <v>4.7430000000000003</v>
      </c>
      <c r="Q21" s="8">
        <f t="shared" si="3"/>
        <v>0</v>
      </c>
      <c r="R21" s="8">
        <f t="shared" si="3"/>
        <v>0</v>
      </c>
      <c r="S21" s="8">
        <f t="shared" si="3"/>
        <v>56.433999999999997</v>
      </c>
      <c r="T21" s="8">
        <f t="shared" si="3"/>
        <v>-3.1940000000000004</v>
      </c>
      <c r="U21" s="90">
        <f t="shared" si="2"/>
        <v>-0.99069478908188591</v>
      </c>
      <c r="V21" s="7" t="s">
        <v>32</v>
      </c>
    </row>
    <row r="22" spans="1:22" ht="31.5">
      <c r="A22" s="4"/>
      <c r="B22" s="9" t="s">
        <v>34</v>
      </c>
      <c r="C22" s="10" t="s">
        <v>31</v>
      </c>
      <c r="D22" s="10">
        <f t="shared" ref="D22:T22" si="4">SUM(D62,D109,D120,D130,D135)</f>
        <v>0</v>
      </c>
      <c r="E22" s="10">
        <f t="shared" si="4"/>
        <v>0</v>
      </c>
      <c r="F22" s="10">
        <f t="shared" si="4"/>
        <v>0</v>
      </c>
      <c r="G22" s="10">
        <f t="shared" si="4"/>
        <v>74.419999999999987</v>
      </c>
      <c r="H22" s="10">
        <f t="shared" si="4"/>
        <v>15.840999999999999</v>
      </c>
      <c r="I22" s="10">
        <f t="shared" si="4"/>
        <v>6.6099999999999994</v>
      </c>
      <c r="J22" s="10">
        <f t="shared" si="4"/>
        <v>0</v>
      </c>
      <c r="K22" s="10">
        <f t="shared" si="4"/>
        <v>0</v>
      </c>
      <c r="L22" s="10">
        <f t="shared" si="4"/>
        <v>3.0089999999999999</v>
      </c>
      <c r="M22" s="10">
        <f t="shared" si="4"/>
        <v>1.042</v>
      </c>
      <c r="N22" s="10">
        <f t="shared" si="4"/>
        <v>6.0790000000000006</v>
      </c>
      <c r="O22" s="10">
        <f t="shared" si="4"/>
        <v>5.5679999999999996</v>
      </c>
      <c r="P22" s="10">
        <f t="shared" si="4"/>
        <v>6.7530000000000001</v>
      </c>
      <c r="Q22" s="10">
        <f t="shared" si="4"/>
        <v>0</v>
      </c>
      <c r="R22" s="10">
        <f t="shared" si="4"/>
        <v>0</v>
      </c>
      <c r="S22" s="10">
        <f t="shared" si="4"/>
        <v>66.994</v>
      </c>
      <c r="T22" s="10">
        <f t="shared" si="4"/>
        <v>-2.4780000000000006</v>
      </c>
      <c r="U22" s="91">
        <f t="shared" si="2"/>
        <v>-0.27266725352112686</v>
      </c>
      <c r="V22" s="10" t="s">
        <v>32</v>
      </c>
    </row>
    <row r="23" spans="1:22" ht="31.5">
      <c r="A23" s="11">
        <v>1</v>
      </c>
      <c r="B23" s="12" t="s">
        <v>35</v>
      </c>
      <c r="C23" s="13" t="s">
        <v>31</v>
      </c>
      <c r="D23" s="4">
        <f t="shared" ref="D23:T23" si="5">SUM(D24,D97)</f>
        <v>0</v>
      </c>
      <c r="E23" s="4">
        <f t="shared" si="5"/>
        <v>0</v>
      </c>
      <c r="F23" s="4">
        <f t="shared" si="5"/>
        <v>0</v>
      </c>
      <c r="G23" s="4">
        <f t="shared" si="5"/>
        <v>105.59</v>
      </c>
      <c r="H23" s="4">
        <f t="shared" si="5"/>
        <v>17.055</v>
      </c>
      <c r="I23" s="4">
        <f t="shared" si="5"/>
        <v>6.4469999999999992</v>
      </c>
      <c r="J23" s="4">
        <f t="shared" si="5"/>
        <v>0</v>
      </c>
      <c r="K23" s="4">
        <f t="shared" si="5"/>
        <v>0</v>
      </c>
      <c r="L23" s="4">
        <f t="shared" si="5"/>
        <v>3.1100000000000003</v>
      </c>
      <c r="M23" s="4">
        <f t="shared" si="5"/>
        <v>0.879</v>
      </c>
      <c r="N23" s="4">
        <f t="shared" si="5"/>
        <v>9.2020000000000017</v>
      </c>
      <c r="O23" s="4">
        <f t="shared" si="5"/>
        <v>5.5679999999999996</v>
      </c>
      <c r="P23" s="4">
        <f t="shared" si="5"/>
        <v>4.7430000000000003</v>
      </c>
      <c r="Q23" s="4">
        <f t="shared" si="5"/>
        <v>0</v>
      </c>
      <c r="R23" s="4">
        <f t="shared" si="5"/>
        <v>0</v>
      </c>
      <c r="S23" s="4">
        <f t="shared" si="5"/>
        <v>98.521000000000015</v>
      </c>
      <c r="T23" s="4">
        <f t="shared" si="5"/>
        <v>-5.8650000000000011</v>
      </c>
      <c r="U23" s="89">
        <f t="shared" si="2"/>
        <v>-0.4763645224171541</v>
      </c>
      <c r="V23" s="4" t="s">
        <v>32</v>
      </c>
    </row>
    <row r="24" spans="1:22" ht="47.25">
      <c r="A24" s="14" t="s">
        <v>36</v>
      </c>
      <c r="B24" s="12" t="s">
        <v>37</v>
      </c>
      <c r="C24" s="13" t="s">
        <v>31</v>
      </c>
      <c r="D24" s="4">
        <f t="shared" ref="D24:T24" si="6">SUM(D25)</f>
        <v>0</v>
      </c>
      <c r="E24" s="4">
        <f t="shared" si="6"/>
        <v>0</v>
      </c>
      <c r="F24" s="4">
        <f t="shared" si="6"/>
        <v>0</v>
      </c>
      <c r="G24" s="4">
        <f t="shared" si="6"/>
        <v>78.653000000000006</v>
      </c>
      <c r="H24" s="4">
        <f t="shared" si="6"/>
        <v>11.277999999999999</v>
      </c>
      <c r="I24" s="4">
        <f t="shared" si="6"/>
        <v>5.5679999999999996</v>
      </c>
      <c r="J24" s="4">
        <f t="shared" si="6"/>
        <v>0</v>
      </c>
      <c r="K24" s="4">
        <f t="shared" si="6"/>
        <v>0</v>
      </c>
      <c r="L24" s="4">
        <f t="shared" si="6"/>
        <v>2.0760000000000001</v>
      </c>
      <c r="M24" s="4">
        <f t="shared" si="6"/>
        <v>0</v>
      </c>
      <c r="N24" s="4">
        <f t="shared" si="6"/>
        <v>9.2020000000000017</v>
      </c>
      <c r="O24" s="4">
        <f t="shared" si="6"/>
        <v>5.5679999999999996</v>
      </c>
      <c r="P24" s="4">
        <f t="shared" si="6"/>
        <v>0</v>
      </c>
      <c r="Q24" s="4">
        <f t="shared" si="6"/>
        <v>0</v>
      </c>
      <c r="R24" s="4">
        <f t="shared" si="6"/>
        <v>0</v>
      </c>
      <c r="S24" s="4">
        <f t="shared" si="6"/>
        <v>72.574000000000012</v>
      </c>
      <c r="T24" s="4">
        <f t="shared" si="6"/>
        <v>-5.7100000000000009</v>
      </c>
      <c r="U24" s="89">
        <f t="shared" si="2"/>
        <v>-0.506295442454336</v>
      </c>
      <c r="V24" s="4" t="s">
        <v>32</v>
      </c>
    </row>
    <row r="25" spans="1:22">
      <c r="A25" s="14" t="s">
        <v>38</v>
      </c>
      <c r="B25" s="15" t="s">
        <v>39</v>
      </c>
      <c r="C25" s="13" t="s">
        <v>31</v>
      </c>
      <c r="D25" s="4">
        <f t="shared" ref="D25:T25" si="7">SUM(D26,D48)</f>
        <v>0</v>
      </c>
      <c r="E25" s="4">
        <f t="shared" si="7"/>
        <v>0</v>
      </c>
      <c r="F25" s="4">
        <f t="shared" si="7"/>
        <v>0</v>
      </c>
      <c r="G25" s="4">
        <f t="shared" si="7"/>
        <v>78.653000000000006</v>
      </c>
      <c r="H25" s="4">
        <f t="shared" si="7"/>
        <v>11.277999999999999</v>
      </c>
      <c r="I25" s="4">
        <f t="shared" si="7"/>
        <v>5.5679999999999996</v>
      </c>
      <c r="J25" s="4">
        <f t="shared" si="7"/>
        <v>0</v>
      </c>
      <c r="K25" s="4">
        <f t="shared" si="7"/>
        <v>0</v>
      </c>
      <c r="L25" s="4">
        <f t="shared" si="7"/>
        <v>2.0760000000000001</v>
      </c>
      <c r="M25" s="4">
        <f t="shared" si="7"/>
        <v>0</v>
      </c>
      <c r="N25" s="4">
        <f t="shared" si="7"/>
        <v>9.2020000000000017</v>
      </c>
      <c r="O25" s="4">
        <f t="shared" si="7"/>
        <v>5.5679999999999996</v>
      </c>
      <c r="P25" s="4">
        <f t="shared" si="7"/>
        <v>0</v>
      </c>
      <c r="Q25" s="4">
        <f t="shared" si="7"/>
        <v>0</v>
      </c>
      <c r="R25" s="4">
        <f t="shared" si="7"/>
        <v>0</v>
      </c>
      <c r="S25" s="4">
        <f t="shared" si="7"/>
        <v>72.574000000000012</v>
      </c>
      <c r="T25" s="4">
        <f t="shared" si="7"/>
        <v>-5.7100000000000009</v>
      </c>
      <c r="U25" s="89">
        <f t="shared" si="2"/>
        <v>-0.506295442454336</v>
      </c>
      <c r="V25" s="4" t="s">
        <v>32</v>
      </c>
    </row>
    <row r="26" spans="1:22">
      <c r="A26" s="14" t="s">
        <v>40</v>
      </c>
      <c r="B26" s="15" t="s">
        <v>41</v>
      </c>
      <c r="C26" s="13" t="s">
        <v>31</v>
      </c>
      <c r="D26" s="4">
        <f t="shared" ref="D26:S26" si="8">SUM(D27,D41)</f>
        <v>0</v>
      </c>
      <c r="E26" s="4">
        <f t="shared" si="8"/>
        <v>0</v>
      </c>
      <c r="F26" s="4">
        <f t="shared" si="8"/>
        <v>0</v>
      </c>
      <c r="G26" s="4">
        <f t="shared" si="8"/>
        <v>29.711000000000002</v>
      </c>
      <c r="H26" s="4">
        <f t="shared" si="8"/>
        <v>3.1230000000000002</v>
      </c>
      <c r="I26" s="4">
        <f t="shared" si="8"/>
        <v>0</v>
      </c>
      <c r="J26" s="4">
        <f t="shared" si="8"/>
        <v>0</v>
      </c>
      <c r="K26" s="4">
        <f t="shared" si="8"/>
        <v>0</v>
      </c>
      <c r="L26" s="4">
        <f t="shared" si="8"/>
        <v>0</v>
      </c>
      <c r="M26" s="4">
        <f t="shared" si="8"/>
        <v>0</v>
      </c>
      <c r="N26" s="4">
        <f t="shared" si="8"/>
        <v>3.1230000000000002</v>
      </c>
      <c r="O26" s="4">
        <f t="shared" si="8"/>
        <v>0</v>
      </c>
      <c r="P26" s="4">
        <f t="shared" si="8"/>
        <v>0</v>
      </c>
      <c r="Q26" s="4">
        <f t="shared" si="8"/>
        <v>0</v>
      </c>
      <c r="R26" s="4">
        <f t="shared" si="8"/>
        <v>0</v>
      </c>
      <c r="S26" s="4">
        <f t="shared" si="8"/>
        <v>29.711000000000002</v>
      </c>
      <c r="T26" s="4">
        <f>SUM(T27,T41)</f>
        <v>-3.1230000000000002</v>
      </c>
      <c r="U26" s="89">
        <f t="shared" si="2"/>
        <v>-1</v>
      </c>
      <c r="V26" s="4" t="s">
        <v>32</v>
      </c>
    </row>
    <row r="27" spans="1:22">
      <c r="A27" s="14" t="s">
        <v>42</v>
      </c>
      <c r="B27" s="15" t="s">
        <v>43</v>
      </c>
      <c r="C27" s="13" t="s">
        <v>31</v>
      </c>
      <c r="D27" s="4">
        <f t="shared" ref="D27:T27" si="9">SUM(D28,D37)</f>
        <v>0</v>
      </c>
      <c r="E27" s="4">
        <f t="shared" si="9"/>
        <v>0</v>
      </c>
      <c r="F27" s="4">
        <f t="shared" si="9"/>
        <v>0</v>
      </c>
      <c r="G27" s="4">
        <f t="shared" si="9"/>
        <v>8.8889999999999993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  <c r="L27" s="4">
        <f t="shared" si="9"/>
        <v>0</v>
      </c>
      <c r="M27" s="4">
        <f t="shared" si="9"/>
        <v>0</v>
      </c>
      <c r="N27" s="4">
        <f t="shared" si="9"/>
        <v>0</v>
      </c>
      <c r="O27" s="4">
        <f t="shared" si="9"/>
        <v>0</v>
      </c>
      <c r="P27" s="4">
        <f t="shared" si="9"/>
        <v>0</v>
      </c>
      <c r="Q27" s="4">
        <f t="shared" si="9"/>
        <v>0</v>
      </c>
      <c r="R27" s="4">
        <f t="shared" si="9"/>
        <v>0</v>
      </c>
      <c r="S27" s="4">
        <f t="shared" si="9"/>
        <v>8.8889999999999993</v>
      </c>
      <c r="T27" s="4">
        <f t="shared" si="9"/>
        <v>0</v>
      </c>
      <c r="U27" s="89">
        <f t="shared" si="2"/>
        <v>0</v>
      </c>
      <c r="V27" s="4" t="s">
        <v>32</v>
      </c>
    </row>
    <row r="28" spans="1:22">
      <c r="A28" s="11" t="s">
        <v>44</v>
      </c>
      <c r="B28" s="16" t="s">
        <v>45</v>
      </c>
      <c r="C28" s="13" t="s">
        <v>31</v>
      </c>
      <c r="D28" s="4">
        <f t="shared" ref="D28:T28" si="10">SUM(D29)</f>
        <v>0</v>
      </c>
      <c r="E28" s="4">
        <f t="shared" si="10"/>
        <v>0</v>
      </c>
      <c r="F28" s="4">
        <f t="shared" si="10"/>
        <v>0</v>
      </c>
      <c r="G28" s="4">
        <f t="shared" si="10"/>
        <v>7.3920000000000003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  <c r="L28" s="4">
        <f t="shared" si="10"/>
        <v>0</v>
      </c>
      <c r="M28" s="4">
        <f t="shared" si="10"/>
        <v>0</v>
      </c>
      <c r="N28" s="4">
        <f t="shared" si="10"/>
        <v>0</v>
      </c>
      <c r="O28" s="4">
        <f t="shared" si="10"/>
        <v>0</v>
      </c>
      <c r="P28" s="4">
        <f t="shared" si="10"/>
        <v>0</v>
      </c>
      <c r="Q28" s="4">
        <f t="shared" si="10"/>
        <v>0</v>
      </c>
      <c r="R28" s="4">
        <f t="shared" si="10"/>
        <v>0</v>
      </c>
      <c r="S28" s="4">
        <f t="shared" si="10"/>
        <v>7.3920000000000003</v>
      </c>
      <c r="T28" s="4">
        <f t="shared" si="10"/>
        <v>0</v>
      </c>
      <c r="U28" s="89">
        <f t="shared" si="2"/>
        <v>0</v>
      </c>
      <c r="V28" s="4" t="s">
        <v>32</v>
      </c>
    </row>
    <row r="29" spans="1:22" ht="31.5">
      <c r="A29" s="17" t="s">
        <v>46</v>
      </c>
      <c r="B29" s="18" t="s">
        <v>47</v>
      </c>
      <c r="C29" s="19" t="s">
        <v>31</v>
      </c>
      <c r="D29" s="8">
        <f t="shared" ref="D29:G29" si="11">SUM(D30:D36)</f>
        <v>0</v>
      </c>
      <c r="E29" s="8">
        <f t="shared" si="11"/>
        <v>0</v>
      </c>
      <c r="F29" s="8">
        <f t="shared" si="11"/>
        <v>0</v>
      </c>
      <c r="G29" s="8">
        <f t="shared" si="11"/>
        <v>7.3920000000000003</v>
      </c>
      <c r="H29" s="8">
        <f t="shared" ref="H29:T29" si="12">SUM(H30:H36)</f>
        <v>0</v>
      </c>
      <c r="I29" s="8">
        <f t="shared" si="12"/>
        <v>0</v>
      </c>
      <c r="J29" s="8">
        <f t="shared" si="12"/>
        <v>0</v>
      </c>
      <c r="K29" s="8">
        <f t="shared" si="12"/>
        <v>0</v>
      </c>
      <c r="L29" s="8">
        <f t="shared" si="12"/>
        <v>0</v>
      </c>
      <c r="M29" s="8">
        <f t="shared" si="12"/>
        <v>0</v>
      </c>
      <c r="N29" s="8">
        <f t="shared" si="12"/>
        <v>0</v>
      </c>
      <c r="O29" s="8">
        <f t="shared" si="12"/>
        <v>0</v>
      </c>
      <c r="P29" s="8">
        <f t="shared" si="12"/>
        <v>0</v>
      </c>
      <c r="Q29" s="8">
        <f t="shared" si="12"/>
        <v>0</v>
      </c>
      <c r="R29" s="8">
        <f t="shared" si="12"/>
        <v>0</v>
      </c>
      <c r="S29" s="8">
        <f t="shared" si="12"/>
        <v>7.3920000000000003</v>
      </c>
      <c r="T29" s="8">
        <f t="shared" si="12"/>
        <v>0</v>
      </c>
      <c r="U29" s="90">
        <f t="shared" si="2"/>
        <v>0</v>
      </c>
      <c r="V29" s="7" t="s">
        <v>32</v>
      </c>
    </row>
    <row r="30" spans="1:22" ht="47.25">
      <c r="A30" s="20" t="s">
        <v>48</v>
      </c>
      <c r="B30" s="21" t="s">
        <v>49</v>
      </c>
      <c r="C30" s="22" t="s">
        <v>50</v>
      </c>
      <c r="D30" s="51">
        <v>0</v>
      </c>
      <c r="E30" s="51">
        <v>0</v>
      </c>
      <c r="F30" s="51">
        <f>D30-E30</f>
        <v>0</v>
      </c>
      <c r="G30" s="51">
        <f>0-E30</f>
        <v>0</v>
      </c>
      <c r="H30" s="92">
        <f>J30+L30+N30+P30</f>
        <v>0</v>
      </c>
      <c r="I30" s="93">
        <f>K30+M30+O30+Q30</f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0">
        <f>G30-I30</f>
        <v>0</v>
      </c>
      <c r="T30" s="51">
        <f>I30-(J30+L30+N30)</f>
        <v>0</v>
      </c>
      <c r="U30" s="94">
        <f>IF(I30&gt;0,(IF((SUM(J30+L30+N30)=0), 1,(I30/SUM(J30+L30+N30)-1))),(IF((SUM(J30+L30+N30)=0), 0,(I30/SUM(J30+L30+N30)-1))))</f>
        <v>0</v>
      </c>
      <c r="V30" s="95" t="s">
        <v>32</v>
      </c>
    </row>
    <row r="31" spans="1:22" ht="47.25">
      <c r="A31" s="23" t="s">
        <v>51</v>
      </c>
      <c r="B31" s="24" t="s">
        <v>52</v>
      </c>
      <c r="C31" s="25" t="s">
        <v>53</v>
      </c>
      <c r="D31" s="51">
        <v>0</v>
      </c>
      <c r="E31" s="51">
        <v>0</v>
      </c>
      <c r="F31" s="51">
        <f t="shared" ref="F31:F36" si="13">D31-E31</f>
        <v>0</v>
      </c>
      <c r="G31" s="51">
        <f>0-E31</f>
        <v>0</v>
      </c>
      <c r="H31" s="92">
        <f t="shared" ref="H31:I36" si="14">J31+L31+N31+P31</f>
        <v>0</v>
      </c>
      <c r="I31" s="93">
        <f t="shared" si="14"/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0">
        <f t="shared" ref="S31:S36" si="15">G31-I31</f>
        <v>0</v>
      </c>
      <c r="T31" s="51">
        <f t="shared" ref="T31:T36" si="16">I31-(J31+L31+N31)</f>
        <v>0</v>
      </c>
      <c r="U31" s="94">
        <f t="shared" ref="U31:U44" si="17">IF(I31&gt;0,(IF((SUM(J31+L31+N31)=0), 1,(I31/SUM(J31+L31+N31)-1))),(IF((SUM(J31+L31+N31)=0), 0,(I31/SUM(J31+L31+N31)-1))))</f>
        <v>0</v>
      </c>
      <c r="V31" s="95" t="s">
        <v>32</v>
      </c>
    </row>
    <row r="32" spans="1:22" ht="47.25">
      <c r="A32" s="23" t="s">
        <v>54</v>
      </c>
      <c r="B32" s="24" t="s">
        <v>55</v>
      </c>
      <c r="C32" s="25" t="s">
        <v>56</v>
      </c>
      <c r="D32" s="51">
        <v>0</v>
      </c>
      <c r="E32" s="51">
        <v>0</v>
      </c>
      <c r="F32" s="51">
        <f t="shared" si="13"/>
        <v>0</v>
      </c>
      <c r="G32" s="26">
        <f>1.943-E32</f>
        <v>1.9430000000000001</v>
      </c>
      <c r="H32" s="92">
        <f t="shared" si="14"/>
        <v>0</v>
      </c>
      <c r="I32" s="93">
        <f t="shared" si="14"/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0">
        <f t="shared" si="15"/>
        <v>1.9430000000000001</v>
      </c>
      <c r="T32" s="51">
        <f t="shared" si="16"/>
        <v>0</v>
      </c>
      <c r="U32" s="94">
        <f t="shared" si="17"/>
        <v>0</v>
      </c>
      <c r="V32" s="95" t="s">
        <v>32</v>
      </c>
    </row>
    <row r="33" spans="1:22" ht="31.5">
      <c r="A33" s="23" t="s">
        <v>57</v>
      </c>
      <c r="B33" s="24" t="s">
        <v>58</v>
      </c>
      <c r="C33" s="51" t="s">
        <v>59</v>
      </c>
      <c r="D33" s="51">
        <v>0</v>
      </c>
      <c r="E33" s="51">
        <v>0</v>
      </c>
      <c r="F33" s="51">
        <f t="shared" si="13"/>
        <v>0</v>
      </c>
      <c r="G33" s="26">
        <f>1.427-E33</f>
        <v>1.427</v>
      </c>
      <c r="H33" s="92">
        <f t="shared" si="14"/>
        <v>0</v>
      </c>
      <c r="I33" s="93">
        <f t="shared" si="14"/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0">
        <f t="shared" si="15"/>
        <v>1.427</v>
      </c>
      <c r="T33" s="51">
        <f t="shared" si="16"/>
        <v>0</v>
      </c>
      <c r="U33" s="94">
        <f t="shared" si="17"/>
        <v>0</v>
      </c>
      <c r="V33" s="95" t="s">
        <v>32</v>
      </c>
    </row>
    <row r="34" spans="1:22" ht="31.5">
      <c r="A34" s="23" t="s">
        <v>60</v>
      </c>
      <c r="B34" s="24" t="s">
        <v>61</v>
      </c>
      <c r="C34" s="51" t="s">
        <v>62</v>
      </c>
      <c r="D34" s="51">
        <v>0</v>
      </c>
      <c r="E34" s="51">
        <v>0</v>
      </c>
      <c r="F34" s="51">
        <f t="shared" si="13"/>
        <v>0</v>
      </c>
      <c r="G34" s="26">
        <f>1.427-E34</f>
        <v>1.427</v>
      </c>
      <c r="H34" s="92">
        <f t="shared" si="14"/>
        <v>0</v>
      </c>
      <c r="I34" s="93">
        <f t="shared" si="14"/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0">
        <f t="shared" si="15"/>
        <v>1.427</v>
      </c>
      <c r="T34" s="51">
        <f t="shared" si="16"/>
        <v>0</v>
      </c>
      <c r="U34" s="94">
        <f t="shared" si="17"/>
        <v>0</v>
      </c>
      <c r="V34" s="95" t="s">
        <v>32</v>
      </c>
    </row>
    <row r="35" spans="1:22" ht="31.5">
      <c r="A35" s="23" t="s">
        <v>63</v>
      </c>
      <c r="B35" s="24" t="s">
        <v>64</v>
      </c>
      <c r="C35" s="51" t="s">
        <v>65</v>
      </c>
      <c r="D35" s="51">
        <v>0</v>
      </c>
      <c r="E35" s="51">
        <v>0</v>
      </c>
      <c r="F35" s="51">
        <f t="shared" si="13"/>
        <v>0</v>
      </c>
      <c r="G35" s="26">
        <f>1.427-E35</f>
        <v>1.427</v>
      </c>
      <c r="H35" s="92">
        <f t="shared" si="14"/>
        <v>0</v>
      </c>
      <c r="I35" s="93">
        <f t="shared" si="14"/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0">
        <f t="shared" si="15"/>
        <v>1.427</v>
      </c>
      <c r="T35" s="51">
        <f t="shared" si="16"/>
        <v>0</v>
      </c>
      <c r="U35" s="94">
        <f t="shared" si="17"/>
        <v>0</v>
      </c>
      <c r="V35" s="95" t="s">
        <v>32</v>
      </c>
    </row>
    <row r="36" spans="1:22" ht="47.25">
      <c r="A36" s="23" t="s">
        <v>66</v>
      </c>
      <c r="B36" s="24" t="s">
        <v>67</v>
      </c>
      <c r="C36" s="25" t="s">
        <v>68</v>
      </c>
      <c r="D36" s="51">
        <v>0</v>
      </c>
      <c r="E36" s="51">
        <v>0</v>
      </c>
      <c r="F36" s="51">
        <f t="shared" si="13"/>
        <v>0</v>
      </c>
      <c r="G36" s="26">
        <f>1.168-E36</f>
        <v>1.1679999999999999</v>
      </c>
      <c r="H36" s="92">
        <f t="shared" si="14"/>
        <v>0</v>
      </c>
      <c r="I36" s="93">
        <f t="shared" si="14"/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0">
        <f t="shared" si="15"/>
        <v>1.1679999999999999</v>
      </c>
      <c r="T36" s="51">
        <f t="shared" si="16"/>
        <v>0</v>
      </c>
      <c r="U36" s="94">
        <f t="shared" si="17"/>
        <v>0</v>
      </c>
      <c r="V36" s="95" t="s">
        <v>32</v>
      </c>
    </row>
    <row r="37" spans="1:22" ht="31.5">
      <c r="A37" s="14" t="s">
        <v>69</v>
      </c>
      <c r="B37" s="16" t="s">
        <v>70</v>
      </c>
      <c r="C37" s="13" t="s">
        <v>31</v>
      </c>
      <c r="D37" s="4">
        <f t="shared" ref="D37:G37" si="18">SUM(D38)</f>
        <v>0</v>
      </c>
      <c r="E37" s="4">
        <f t="shared" si="18"/>
        <v>0</v>
      </c>
      <c r="F37" s="4">
        <f t="shared" si="18"/>
        <v>0</v>
      </c>
      <c r="G37" s="4">
        <f t="shared" si="18"/>
        <v>1.4969999999999999</v>
      </c>
      <c r="H37" s="4">
        <f t="shared" ref="H37:T37" si="19">SUM(H38)</f>
        <v>0</v>
      </c>
      <c r="I37" s="4">
        <f t="shared" si="19"/>
        <v>0</v>
      </c>
      <c r="J37" s="4">
        <f t="shared" si="19"/>
        <v>0</v>
      </c>
      <c r="K37" s="4">
        <f t="shared" si="19"/>
        <v>0</v>
      </c>
      <c r="L37" s="4">
        <f t="shared" si="19"/>
        <v>0</v>
      </c>
      <c r="M37" s="4">
        <f t="shared" si="19"/>
        <v>0</v>
      </c>
      <c r="N37" s="4">
        <f t="shared" si="19"/>
        <v>0</v>
      </c>
      <c r="O37" s="4">
        <f t="shared" si="19"/>
        <v>0</v>
      </c>
      <c r="P37" s="4">
        <f t="shared" si="19"/>
        <v>0</v>
      </c>
      <c r="Q37" s="4">
        <f t="shared" si="19"/>
        <v>0</v>
      </c>
      <c r="R37" s="4">
        <f t="shared" si="19"/>
        <v>0</v>
      </c>
      <c r="S37" s="4">
        <f t="shared" si="19"/>
        <v>1.4969999999999999</v>
      </c>
      <c r="T37" s="4">
        <f t="shared" si="19"/>
        <v>0</v>
      </c>
      <c r="U37" s="89">
        <f t="shared" si="17"/>
        <v>0</v>
      </c>
      <c r="V37" s="4" t="s">
        <v>32</v>
      </c>
    </row>
    <row r="38" spans="1:22" ht="31.5">
      <c r="A38" s="17" t="s">
        <v>71</v>
      </c>
      <c r="B38" s="18" t="s">
        <v>47</v>
      </c>
      <c r="C38" s="7" t="s">
        <v>31</v>
      </c>
      <c r="D38" s="8">
        <f t="shared" ref="D38" si="20">SUM(D39:D40)</f>
        <v>0</v>
      </c>
      <c r="E38" s="8">
        <f t="shared" ref="E38:T38" si="21">SUM(E39:E40)</f>
        <v>0</v>
      </c>
      <c r="F38" s="8">
        <f t="shared" si="21"/>
        <v>0</v>
      </c>
      <c r="G38" s="8">
        <f t="shared" si="21"/>
        <v>1.4969999999999999</v>
      </c>
      <c r="H38" s="8">
        <f t="shared" si="21"/>
        <v>0</v>
      </c>
      <c r="I38" s="8">
        <f t="shared" si="21"/>
        <v>0</v>
      </c>
      <c r="J38" s="8">
        <f t="shared" si="21"/>
        <v>0</v>
      </c>
      <c r="K38" s="8">
        <f t="shared" si="21"/>
        <v>0</v>
      </c>
      <c r="L38" s="8">
        <f t="shared" si="21"/>
        <v>0</v>
      </c>
      <c r="M38" s="8">
        <f t="shared" si="21"/>
        <v>0</v>
      </c>
      <c r="N38" s="8">
        <f t="shared" si="21"/>
        <v>0</v>
      </c>
      <c r="O38" s="8">
        <f t="shared" si="21"/>
        <v>0</v>
      </c>
      <c r="P38" s="8">
        <f t="shared" si="21"/>
        <v>0</v>
      </c>
      <c r="Q38" s="8">
        <f t="shared" si="21"/>
        <v>0</v>
      </c>
      <c r="R38" s="8">
        <f t="shared" si="21"/>
        <v>0</v>
      </c>
      <c r="S38" s="8">
        <f t="shared" si="21"/>
        <v>1.4969999999999999</v>
      </c>
      <c r="T38" s="8">
        <f t="shared" si="21"/>
        <v>0</v>
      </c>
      <c r="U38" s="90">
        <f t="shared" si="17"/>
        <v>0</v>
      </c>
      <c r="V38" s="7" t="s">
        <v>32</v>
      </c>
    </row>
    <row r="39" spans="1:22" ht="78.75">
      <c r="A39" s="23" t="s">
        <v>72</v>
      </c>
      <c r="B39" s="24" t="s">
        <v>73</v>
      </c>
      <c r="C39" s="51" t="s">
        <v>74</v>
      </c>
      <c r="D39" s="51">
        <v>0</v>
      </c>
      <c r="E39" s="51">
        <v>0</v>
      </c>
      <c r="F39" s="51">
        <f>D39-E39</f>
        <v>0</v>
      </c>
      <c r="G39" s="51">
        <f>0.868-E39</f>
        <v>0.86799999999999999</v>
      </c>
      <c r="H39" s="93">
        <f>J39+L39+N39+P39</f>
        <v>0</v>
      </c>
      <c r="I39" s="93">
        <f>K39+M39+O39+Q39</f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0">
        <f t="shared" ref="S39:S40" si="22">G39-I39</f>
        <v>0.86799999999999999</v>
      </c>
      <c r="T39" s="51">
        <f t="shared" ref="T39:T40" si="23">I39-(J39+L39+N39)</f>
        <v>0</v>
      </c>
      <c r="U39" s="94">
        <f t="shared" si="17"/>
        <v>0</v>
      </c>
      <c r="V39" s="95" t="s">
        <v>32</v>
      </c>
    </row>
    <row r="40" spans="1:22" ht="78.75">
      <c r="A40" s="23" t="s">
        <v>75</v>
      </c>
      <c r="B40" s="24" t="s">
        <v>76</v>
      </c>
      <c r="C40" s="25" t="s">
        <v>77</v>
      </c>
      <c r="D40" s="51">
        <v>0</v>
      </c>
      <c r="E40" s="51">
        <v>0</v>
      </c>
      <c r="F40" s="51">
        <f t="shared" ref="F40" si="24">D40-E40</f>
        <v>0</v>
      </c>
      <c r="G40" s="51">
        <f>0.629-E40</f>
        <v>0.629</v>
      </c>
      <c r="H40" s="93">
        <f>J40+L40+N40+P40</f>
        <v>0</v>
      </c>
      <c r="I40" s="93">
        <f>K40+M40+O40+Q40</f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0">
        <f t="shared" si="22"/>
        <v>0.629</v>
      </c>
      <c r="T40" s="51">
        <f t="shared" si="23"/>
        <v>0</v>
      </c>
      <c r="U40" s="94">
        <f t="shared" si="17"/>
        <v>0</v>
      </c>
      <c r="V40" s="95" t="s">
        <v>32</v>
      </c>
    </row>
    <row r="41" spans="1:22">
      <c r="A41" s="14" t="s">
        <v>78</v>
      </c>
      <c r="B41" s="27" t="s">
        <v>79</v>
      </c>
      <c r="C41" s="13" t="s">
        <v>31</v>
      </c>
      <c r="D41" s="4">
        <f t="shared" ref="D41:S42" si="25">SUM(D42)</f>
        <v>0</v>
      </c>
      <c r="E41" s="4">
        <f t="shared" si="25"/>
        <v>0</v>
      </c>
      <c r="F41" s="4">
        <f t="shared" si="25"/>
        <v>0</v>
      </c>
      <c r="G41" s="4">
        <f t="shared" si="25"/>
        <v>20.822000000000003</v>
      </c>
      <c r="H41" s="4">
        <f t="shared" si="25"/>
        <v>3.1230000000000002</v>
      </c>
      <c r="I41" s="4">
        <f t="shared" si="25"/>
        <v>0</v>
      </c>
      <c r="J41" s="4">
        <f t="shared" si="25"/>
        <v>0</v>
      </c>
      <c r="K41" s="4">
        <f t="shared" si="25"/>
        <v>0</v>
      </c>
      <c r="L41" s="4">
        <f t="shared" si="25"/>
        <v>0</v>
      </c>
      <c r="M41" s="4">
        <f t="shared" si="25"/>
        <v>0</v>
      </c>
      <c r="N41" s="4">
        <f t="shared" si="25"/>
        <v>3.1230000000000002</v>
      </c>
      <c r="O41" s="4">
        <f t="shared" si="25"/>
        <v>0</v>
      </c>
      <c r="P41" s="4">
        <f t="shared" si="25"/>
        <v>0</v>
      </c>
      <c r="Q41" s="4">
        <f t="shared" si="25"/>
        <v>0</v>
      </c>
      <c r="R41" s="4">
        <f t="shared" si="25"/>
        <v>0</v>
      </c>
      <c r="S41" s="4">
        <f t="shared" si="25"/>
        <v>20.822000000000003</v>
      </c>
      <c r="T41" s="4">
        <f t="shared" ref="T41:T42" si="26">SUM(T42)</f>
        <v>-3.1230000000000002</v>
      </c>
      <c r="U41" s="89">
        <f t="shared" si="17"/>
        <v>-1</v>
      </c>
      <c r="V41" s="4" t="s">
        <v>32</v>
      </c>
    </row>
    <row r="42" spans="1:22">
      <c r="A42" s="14" t="s">
        <v>80</v>
      </c>
      <c r="B42" s="16" t="s">
        <v>81</v>
      </c>
      <c r="C42" s="13" t="s">
        <v>31</v>
      </c>
      <c r="D42" s="4">
        <f t="shared" si="25"/>
        <v>0</v>
      </c>
      <c r="E42" s="4">
        <f t="shared" si="25"/>
        <v>0</v>
      </c>
      <c r="F42" s="4">
        <f t="shared" si="25"/>
        <v>0</v>
      </c>
      <c r="G42" s="4">
        <f t="shared" si="25"/>
        <v>20.822000000000003</v>
      </c>
      <c r="H42" s="4">
        <f t="shared" si="25"/>
        <v>3.1230000000000002</v>
      </c>
      <c r="I42" s="4">
        <f t="shared" si="25"/>
        <v>0</v>
      </c>
      <c r="J42" s="4">
        <f t="shared" si="25"/>
        <v>0</v>
      </c>
      <c r="K42" s="4">
        <f t="shared" si="25"/>
        <v>0</v>
      </c>
      <c r="L42" s="4">
        <f t="shared" si="25"/>
        <v>0</v>
      </c>
      <c r="M42" s="4">
        <f t="shared" si="25"/>
        <v>0</v>
      </c>
      <c r="N42" s="4">
        <f t="shared" si="25"/>
        <v>3.1230000000000002</v>
      </c>
      <c r="O42" s="4">
        <f t="shared" si="25"/>
        <v>0</v>
      </c>
      <c r="P42" s="4">
        <f t="shared" si="25"/>
        <v>0</v>
      </c>
      <c r="Q42" s="4">
        <f t="shared" si="25"/>
        <v>0</v>
      </c>
      <c r="R42" s="4">
        <f t="shared" si="25"/>
        <v>0</v>
      </c>
      <c r="S42" s="4">
        <f t="shared" si="25"/>
        <v>20.822000000000003</v>
      </c>
      <c r="T42" s="4">
        <f t="shared" si="26"/>
        <v>-3.1230000000000002</v>
      </c>
      <c r="U42" s="89">
        <f t="shared" si="17"/>
        <v>-1</v>
      </c>
      <c r="V42" s="4" t="s">
        <v>32</v>
      </c>
    </row>
    <row r="43" spans="1:22" ht="31.5">
      <c r="A43" s="28" t="s">
        <v>82</v>
      </c>
      <c r="B43" s="18" t="s">
        <v>47</v>
      </c>
      <c r="C43" s="7" t="s">
        <v>31</v>
      </c>
      <c r="D43" s="8">
        <f t="shared" ref="D43" si="27">SUM(D44:D47)</f>
        <v>0</v>
      </c>
      <c r="E43" s="8">
        <f t="shared" ref="E43:T43" si="28">SUM(E44:E47)</f>
        <v>0</v>
      </c>
      <c r="F43" s="8">
        <f t="shared" si="28"/>
        <v>0</v>
      </c>
      <c r="G43" s="8">
        <f t="shared" si="28"/>
        <v>20.822000000000003</v>
      </c>
      <c r="H43" s="8">
        <f t="shared" si="28"/>
        <v>3.1230000000000002</v>
      </c>
      <c r="I43" s="8">
        <f t="shared" si="28"/>
        <v>0</v>
      </c>
      <c r="J43" s="8">
        <f t="shared" si="28"/>
        <v>0</v>
      </c>
      <c r="K43" s="8">
        <f t="shared" si="28"/>
        <v>0</v>
      </c>
      <c r="L43" s="8">
        <f t="shared" si="28"/>
        <v>0</v>
      </c>
      <c r="M43" s="8">
        <f t="shared" si="28"/>
        <v>0</v>
      </c>
      <c r="N43" s="8">
        <f t="shared" si="28"/>
        <v>3.1230000000000002</v>
      </c>
      <c r="O43" s="8">
        <f t="shared" si="28"/>
        <v>0</v>
      </c>
      <c r="P43" s="8">
        <f t="shared" si="28"/>
        <v>0</v>
      </c>
      <c r="Q43" s="8">
        <f t="shared" si="28"/>
        <v>0</v>
      </c>
      <c r="R43" s="8">
        <f t="shared" si="28"/>
        <v>0</v>
      </c>
      <c r="S43" s="8">
        <f t="shared" si="28"/>
        <v>20.822000000000003</v>
      </c>
      <c r="T43" s="8">
        <f t="shared" si="28"/>
        <v>-3.1230000000000002</v>
      </c>
      <c r="U43" s="90">
        <f t="shared" si="17"/>
        <v>-1</v>
      </c>
      <c r="V43" s="7" t="s">
        <v>32</v>
      </c>
    </row>
    <row r="44" spans="1:22" ht="47.25">
      <c r="A44" s="29" t="s">
        <v>83</v>
      </c>
      <c r="B44" s="30" t="s">
        <v>84</v>
      </c>
      <c r="C44" s="31" t="s">
        <v>85</v>
      </c>
      <c r="D44" s="54">
        <v>0</v>
      </c>
      <c r="E44" s="54">
        <v>0</v>
      </c>
      <c r="F44" s="54">
        <f>D44-E44</f>
        <v>0</v>
      </c>
      <c r="G44" s="54">
        <f>11.769-E44</f>
        <v>11.769</v>
      </c>
      <c r="H44" s="96">
        <f>J44+L44+N44+P44</f>
        <v>0</v>
      </c>
      <c r="I44" s="96">
        <f>K44+M44+O44+Q44</f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2">
        <f t="shared" ref="S44" si="29">G44-I44</f>
        <v>11.769</v>
      </c>
      <c r="T44" s="53">
        <f t="shared" ref="T44" si="30">I44-(J44+L44+N44)</f>
        <v>0</v>
      </c>
      <c r="U44" s="97">
        <f t="shared" si="17"/>
        <v>0</v>
      </c>
      <c r="V44" s="98" t="s">
        <v>32</v>
      </c>
    </row>
    <row r="45" spans="1:22" ht="47.25">
      <c r="A45" s="23" t="s">
        <v>86</v>
      </c>
      <c r="B45" s="32" t="s">
        <v>87</v>
      </c>
      <c r="C45" s="25" t="s">
        <v>88</v>
      </c>
      <c r="D45" s="55"/>
      <c r="E45" s="55"/>
      <c r="F45" s="55"/>
      <c r="G45" s="55"/>
      <c r="H45" s="99"/>
      <c r="I45" s="99"/>
      <c r="J45" s="55"/>
      <c r="K45" s="55"/>
      <c r="L45" s="55"/>
      <c r="M45" s="55"/>
      <c r="N45" s="55"/>
      <c r="O45" s="55"/>
      <c r="P45" s="55"/>
      <c r="Q45" s="55"/>
      <c r="R45" s="55"/>
      <c r="S45" s="52"/>
      <c r="T45" s="53"/>
      <c r="U45" s="100"/>
      <c r="V45" s="101"/>
    </row>
    <row r="46" spans="1:22" ht="31.5">
      <c r="A46" s="102" t="s">
        <v>89</v>
      </c>
      <c r="B46" s="47" t="s">
        <v>90</v>
      </c>
      <c r="C46" s="103" t="s">
        <v>91</v>
      </c>
      <c r="D46" s="104">
        <v>0</v>
      </c>
      <c r="E46" s="104">
        <v>0</v>
      </c>
      <c r="F46" s="104">
        <f>D46-E46</f>
        <v>0</v>
      </c>
      <c r="G46" s="54">
        <f>9.053-E46</f>
        <v>9.0530000000000008</v>
      </c>
      <c r="H46" s="96">
        <f>J46+L46+N46+P46</f>
        <v>3.1230000000000002</v>
      </c>
      <c r="I46" s="96">
        <f>K46+M46+O46+Q46</f>
        <v>0</v>
      </c>
      <c r="J46" s="54">
        <v>0</v>
      </c>
      <c r="K46" s="54">
        <v>0</v>
      </c>
      <c r="L46" s="54">
        <v>0</v>
      </c>
      <c r="M46" s="54">
        <v>0</v>
      </c>
      <c r="N46" s="98">
        <v>3.1230000000000002</v>
      </c>
      <c r="O46" s="54">
        <v>0</v>
      </c>
      <c r="P46" s="54">
        <v>0</v>
      </c>
      <c r="Q46" s="54">
        <v>0</v>
      </c>
      <c r="R46" s="104">
        <v>0</v>
      </c>
      <c r="S46" s="52">
        <f t="shared" ref="S46" si="31">G46-I46</f>
        <v>9.0530000000000008</v>
      </c>
      <c r="T46" s="53">
        <f t="shared" ref="T46" si="32">I46-(J46+L46+N46)</f>
        <v>-3.1230000000000002</v>
      </c>
      <c r="U46" s="97">
        <f t="shared" ref="U46" si="33">IF(I46&gt;0,(IF((SUM(J46+L46+N46)=0), 1,(I46/SUM(J46+L46+N46)-1))),(IF((SUM(J46+L46+N46)=0), 0,(I46/SUM(J46+L46+N46)-1))))</f>
        <v>-1</v>
      </c>
      <c r="V46" s="98" t="s">
        <v>290</v>
      </c>
    </row>
    <row r="47" spans="1:22" ht="31.5">
      <c r="A47" s="105"/>
      <c r="B47" s="47" t="s">
        <v>92</v>
      </c>
      <c r="C47" s="106"/>
      <c r="D47" s="107"/>
      <c r="E47" s="107"/>
      <c r="F47" s="107"/>
      <c r="G47" s="55"/>
      <c r="H47" s="99"/>
      <c r="I47" s="99"/>
      <c r="J47" s="55"/>
      <c r="K47" s="55"/>
      <c r="L47" s="55"/>
      <c r="M47" s="55"/>
      <c r="N47" s="101"/>
      <c r="O47" s="55"/>
      <c r="P47" s="55"/>
      <c r="Q47" s="55"/>
      <c r="R47" s="107"/>
      <c r="S47" s="52"/>
      <c r="T47" s="53"/>
      <c r="U47" s="100"/>
      <c r="V47" s="101"/>
    </row>
    <row r="48" spans="1:22">
      <c r="A48" s="14" t="s">
        <v>93</v>
      </c>
      <c r="B48" s="33" t="s">
        <v>94</v>
      </c>
      <c r="C48" s="13" t="s">
        <v>31</v>
      </c>
      <c r="D48" s="4">
        <f t="shared" ref="D48:G48" si="34">SUM(D49)</f>
        <v>0</v>
      </c>
      <c r="E48" s="4">
        <f t="shared" si="34"/>
        <v>0</v>
      </c>
      <c r="F48" s="4">
        <f t="shared" si="34"/>
        <v>0</v>
      </c>
      <c r="G48" s="4">
        <f t="shared" si="34"/>
        <v>48.942</v>
      </c>
      <c r="H48" s="4">
        <f t="shared" ref="H48:T48" si="35">SUM(H49)</f>
        <v>8.1549999999999994</v>
      </c>
      <c r="I48" s="4">
        <f t="shared" si="35"/>
        <v>5.5679999999999996</v>
      </c>
      <c r="J48" s="4">
        <f t="shared" si="35"/>
        <v>0</v>
      </c>
      <c r="K48" s="4">
        <f t="shared" si="35"/>
        <v>0</v>
      </c>
      <c r="L48" s="4">
        <f t="shared" si="35"/>
        <v>2.0760000000000001</v>
      </c>
      <c r="M48" s="4">
        <f t="shared" si="35"/>
        <v>0</v>
      </c>
      <c r="N48" s="4">
        <f t="shared" si="35"/>
        <v>6.0790000000000006</v>
      </c>
      <c r="O48" s="4">
        <f t="shared" si="35"/>
        <v>5.5679999999999996</v>
      </c>
      <c r="P48" s="4">
        <f t="shared" si="35"/>
        <v>0</v>
      </c>
      <c r="Q48" s="4">
        <f t="shared" si="35"/>
        <v>0</v>
      </c>
      <c r="R48" s="4">
        <f t="shared" si="35"/>
        <v>0</v>
      </c>
      <c r="S48" s="4">
        <f t="shared" si="35"/>
        <v>42.863000000000007</v>
      </c>
      <c r="T48" s="4">
        <f t="shared" si="35"/>
        <v>-2.5870000000000006</v>
      </c>
      <c r="U48" s="89">
        <f t="shared" ref="U48:U108" si="36">IF(I48&gt;0,(IF((SUM(J48+L48+N48)=0), 1,(I48/SUM(J48+L48+N48)-1))),(IF((SUM(J48+L48+N48)=0), 0,(I48/SUM(J48+L48+N48)-1))))</f>
        <v>-0.31722869405272858</v>
      </c>
      <c r="V48" s="4" t="s">
        <v>32</v>
      </c>
    </row>
    <row r="49" spans="1:22" ht="31.5">
      <c r="A49" s="14" t="s">
        <v>95</v>
      </c>
      <c r="B49" s="16" t="s">
        <v>96</v>
      </c>
      <c r="C49" s="13" t="s">
        <v>31</v>
      </c>
      <c r="D49" s="4">
        <f t="shared" ref="D49:T49" si="37">SUM(D50,D62)</f>
        <v>0</v>
      </c>
      <c r="E49" s="4">
        <f t="shared" si="37"/>
        <v>0</v>
      </c>
      <c r="F49" s="4">
        <f t="shared" si="37"/>
        <v>0</v>
      </c>
      <c r="G49" s="4">
        <f t="shared" si="37"/>
        <v>48.942</v>
      </c>
      <c r="H49" s="4">
        <f t="shared" si="37"/>
        <v>8.1549999999999994</v>
      </c>
      <c r="I49" s="4">
        <f t="shared" si="37"/>
        <v>5.5679999999999996</v>
      </c>
      <c r="J49" s="4">
        <f t="shared" si="37"/>
        <v>0</v>
      </c>
      <c r="K49" s="4">
        <f t="shared" si="37"/>
        <v>0</v>
      </c>
      <c r="L49" s="4">
        <f t="shared" si="37"/>
        <v>2.0760000000000001</v>
      </c>
      <c r="M49" s="4">
        <f t="shared" si="37"/>
        <v>0</v>
      </c>
      <c r="N49" s="4">
        <f t="shared" si="37"/>
        <v>6.0790000000000006</v>
      </c>
      <c r="O49" s="4">
        <f t="shared" si="37"/>
        <v>5.5679999999999996</v>
      </c>
      <c r="P49" s="4">
        <f t="shared" si="37"/>
        <v>0</v>
      </c>
      <c r="Q49" s="4">
        <f t="shared" si="37"/>
        <v>0</v>
      </c>
      <c r="R49" s="4">
        <f t="shared" si="37"/>
        <v>0</v>
      </c>
      <c r="S49" s="4">
        <f t="shared" si="37"/>
        <v>42.863000000000007</v>
      </c>
      <c r="T49" s="4">
        <f t="shared" si="37"/>
        <v>-2.5870000000000006</v>
      </c>
      <c r="U49" s="89">
        <f t="shared" si="36"/>
        <v>-0.31722869405272858</v>
      </c>
      <c r="V49" s="4" t="s">
        <v>32</v>
      </c>
    </row>
    <row r="50" spans="1:22" ht="31.5">
      <c r="A50" s="17" t="s">
        <v>97</v>
      </c>
      <c r="B50" s="18" t="s">
        <v>47</v>
      </c>
      <c r="C50" s="7" t="s">
        <v>31</v>
      </c>
      <c r="D50" s="8">
        <f t="shared" ref="D50" si="38">SUM(D51:D61)</f>
        <v>0</v>
      </c>
      <c r="E50" s="8">
        <f t="shared" ref="E50:T50" si="39">SUM(E51:E61)</f>
        <v>0</v>
      </c>
      <c r="F50" s="8">
        <f t="shared" si="39"/>
        <v>0</v>
      </c>
      <c r="G50" s="8">
        <f t="shared" si="39"/>
        <v>12.944000000000003</v>
      </c>
      <c r="H50" s="8">
        <f t="shared" si="39"/>
        <v>0</v>
      </c>
      <c r="I50" s="8">
        <f t="shared" si="39"/>
        <v>0</v>
      </c>
      <c r="J50" s="8">
        <f t="shared" si="39"/>
        <v>0</v>
      </c>
      <c r="K50" s="8">
        <f t="shared" si="39"/>
        <v>0</v>
      </c>
      <c r="L50" s="8">
        <f t="shared" si="39"/>
        <v>0</v>
      </c>
      <c r="M50" s="8">
        <f t="shared" si="39"/>
        <v>0</v>
      </c>
      <c r="N50" s="8">
        <f t="shared" si="39"/>
        <v>0</v>
      </c>
      <c r="O50" s="8">
        <f t="shared" si="39"/>
        <v>0</v>
      </c>
      <c r="P50" s="8">
        <f t="shared" si="39"/>
        <v>0</v>
      </c>
      <c r="Q50" s="8">
        <f t="shared" si="39"/>
        <v>0</v>
      </c>
      <c r="R50" s="8">
        <f t="shared" si="39"/>
        <v>0</v>
      </c>
      <c r="S50" s="8">
        <f t="shared" si="39"/>
        <v>12.944000000000003</v>
      </c>
      <c r="T50" s="8">
        <f t="shared" si="39"/>
        <v>0</v>
      </c>
      <c r="U50" s="90">
        <f t="shared" si="36"/>
        <v>0</v>
      </c>
      <c r="V50" s="8" t="s">
        <v>32</v>
      </c>
    </row>
    <row r="51" spans="1:22" ht="78.75">
      <c r="A51" s="23" t="s">
        <v>98</v>
      </c>
      <c r="B51" s="34" t="s">
        <v>99</v>
      </c>
      <c r="C51" s="25" t="s">
        <v>100</v>
      </c>
      <c r="D51" s="51">
        <v>0</v>
      </c>
      <c r="E51" s="51">
        <v>0</v>
      </c>
      <c r="F51" s="51">
        <f t="shared" ref="F51:F61" si="40">D51-E51</f>
        <v>0</v>
      </c>
      <c r="G51" s="51">
        <f>7.433-E51</f>
        <v>7.4329999999999998</v>
      </c>
      <c r="H51" s="93">
        <f>J51+L51+N51+P51</f>
        <v>0</v>
      </c>
      <c r="I51" s="93">
        <f t="shared" ref="I51:I61" si="41">K51+M51+O51+Q51</f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0">
        <f t="shared" ref="S51:S61" si="42">G51-I51</f>
        <v>7.4329999999999998</v>
      </c>
      <c r="T51" s="51">
        <f t="shared" ref="T51:T61" si="43">I51-(J51+L51+N51)</f>
        <v>0</v>
      </c>
      <c r="U51" s="94">
        <f t="shared" si="36"/>
        <v>0</v>
      </c>
      <c r="V51" s="95" t="s">
        <v>32</v>
      </c>
    </row>
    <row r="52" spans="1:22" ht="47.25">
      <c r="A52" s="20" t="s">
        <v>101</v>
      </c>
      <c r="B52" s="35" t="s">
        <v>294</v>
      </c>
      <c r="C52" s="22" t="s">
        <v>102</v>
      </c>
      <c r="D52" s="51">
        <v>0</v>
      </c>
      <c r="E52" s="51">
        <v>0</v>
      </c>
      <c r="F52" s="51">
        <f t="shared" si="40"/>
        <v>0</v>
      </c>
      <c r="G52" s="51">
        <f>0-E52</f>
        <v>0</v>
      </c>
      <c r="H52" s="93">
        <f t="shared" ref="H52:H61" si="44">J52+L52+N52+P52</f>
        <v>0</v>
      </c>
      <c r="I52" s="93">
        <f t="shared" si="41"/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0">
        <f t="shared" si="42"/>
        <v>0</v>
      </c>
      <c r="T52" s="51">
        <f t="shared" si="43"/>
        <v>0</v>
      </c>
      <c r="U52" s="94">
        <f t="shared" si="36"/>
        <v>0</v>
      </c>
      <c r="V52" s="95" t="s">
        <v>32</v>
      </c>
    </row>
    <row r="53" spans="1:22" ht="47.25">
      <c r="A53" s="23" t="s">
        <v>103</v>
      </c>
      <c r="B53" s="36" t="s">
        <v>295</v>
      </c>
      <c r="C53" s="25" t="s">
        <v>104</v>
      </c>
      <c r="D53" s="51">
        <v>0</v>
      </c>
      <c r="E53" s="51">
        <v>0</v>
      </c>
      <c r="F53" s="51">
        <f t="shared" si="40"/>
        <v>0</v>
      </c>
      <c r="G53" s="37">
        <f>0.954-E53</f>
        <v>0.95399999999999996</v>
      </c>
      <c r="H53" s="93">
        <f t="shared" si="44"/>
        <v>0</v>
      </c>
      <c r="I53" s="93">
        <f t="shared" si="41"/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0">
        <f t="shared" si="42"/>
        <v>0.95399999999999996</v>
      </c>
      <c r="T53" s="51">
        <f t="shared" si="43"/>
        <v>0</v>
      </c>
      <c r="U53" s="94">
        <f t="shared" si="36"/>
        <v>0</v>
      </c>
      <c r="V53" s="95" t="s">
        <v>32</v>
      </c>
    </row>
    <row r="54" spans="1:22" ht="47.25">
      <c r="A54" s="23" t="s">
        <v>105</v>
      </c>
      <c r="B54" s="36" t="s">
        <v>296</v>
      </c>
      <c r="C54" s="51" t="s">
        <v>106</v>
      </c>
      <c r="D54" s="51">
        <v>0</v>
      </c>
      <c r="E54" s="51">
        <v>0</v>
      </c>
      <c r="F54" s="51">
        <f t="shared" si="40"/>
        <v>0</v>
      </c>
      <c r="G54" s="38">
        <f>1.063-E54</f>
        <v>1.0629999999999999</v>
      </c>
      <c r="H54" s="93">
        <f t="shared" si="44"/>
        <v>0</v>
      </c>
      <c r="I54" s="93">
        <f t="shared" si="41"/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0">
        <f t="shared" si="42"/>
        <v>1.0629999999999999</v>
      </c>
      <c r="T54" s="51">
        <f t="shared" si="43"/>
        <v>0</v>
      </c>
      <c r="U54" s="94">
        <f t="shared" si="36"/>
        <v>0</v>
      </c>
      <c r="V54" s="95" t="s">
        <v>32</v>
      </c>
    </row>
    <row r="55" spans="1:22" ht="63">
      <c r="A55" s="23" t="s">
        <v>107</v>
      </c>
      <c r="B55" s="36" t="s">
        <v>297</v>
      </c>
      <c r="C55" s="25" t="s">
        <v>108</v>
      </c>
      <c r="D55" s="51">
        <v>0</v>
      </c>
      <c r="E55" s="51">
        <v>0</v>
      </c>
      <c r="F55" s="51">
        <f t="shared" si="40"/>
        <v>0</v>
      </c>
      <c r="G55" s="37">
        <f>1.003-E55</f>
        <v>1.0029999999999999</v>
      </c>
      <c r="H55" s="93">
        <f t="shared" si="44"/>
        <v>0</v>
      </c>
      <c r="I55" s="93">
        <f t="shared" si="41"/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0">
        <f t="shared" si="42"/>
        <v>1.0029999999999999</v>
      </c>
      <c r="T55" s="51">
        <f t="shared" si="43"/>
        <v>0</v>
      </c>
      <c r="U55" s="94">
        <f t="shared" si="36"/>
        <v>0</v>
      </c>
      <c r="V55" s="95" t="s">
        <v>32</v>
      </c>
    </row>
    <row r="56" spans="1:22" ht="47.25">
      <c r="A56" s="23" t="s">
        <v>109</v>
      </c>
      <c r="B56" s="36" t="s">
        <v>298</v>
      </c>
      <c r="C56" s="25" t="s">
        <v>110</v>
      </c>
      <c r="D56" s="51">
        <v>0</v>
      </c>
      <c r="E56" s="51">
        <v>0</v>
      </c>
      <c r="F56" s="51">
        <f t="shared" si="40"/>
        <v>0</v>
      </c>
      <c r="G56" s="37">
        <f>0.954-E56</f>
        <v>0.95399999999999996</v>
      </c>
      <c r="H56" s="93">
        <f t="shared" si="44"/>
        <v>0</v>
      </c>
      <c r="I56" s="93">
        <f t="shared" si="41"/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0">
        <f t="shared" si="42"/>
        <v>0.95399999999999996</v>
      </c>
      <c r="T56" s="51">
        <f t="shared" si="43"/>
        <v>0</v>
      </c>
      <c r="U56" s="94">
        <f t="shared" si="36"/>
        <v>0</v>
      </c>
      <c r="V56" s="95" t="s">
        <v>32</v>
      </c>
    </row>
    <row r="57" spans="1:22" ht="47.25">
      <c r="A57" s="20" t="s">
        <v>111</v>
      </c>
      <c r="B57" s="35" t="s">
        <v>299</v>
      </c>
      <c r="C57" s="22" t="s">
        <v>112</v>
      </c>
      <c r="D57" s="51">
        <v>0</v>
      </c>
      <c r="E57" s="51">
        <v>0</v>
      </c>
      <c r="F57" s="51">
        <f t="shared" si="40"/>
        <v>0</v>
      </c>
      <c r="G57" s="51">
        <f>0-E57</f>
        <v>0</v>
      </c>
      <c r="H57" s="93">
        <f t="shared" si="44"/>
        <v>0</v>
      </c>
      <c r="I57" s="93">
        <f t="shared" si="41"/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0">
        <f t="shared" si="42"/>
        <v>0</v>
      </c>
      <c r="T57" s="51">
        <f t="shared" si="43"/>
        <v>0</v>
      </c>
      <c r="U57" s="94">
        <f t="shared" si="36"/>
        <v>0</v>
      </c>
      <c r="V57" s="95" t="s">
        <v>32</v>
      </c>
    </row>
    <row r="58" spans="1:22" ht="47.25">
      <c r="A58" s="23" t="s">
        <v>113</v>
      </c>
      <c r="B58" s="36" t="s">
        <v>300</v>
      </c>
      <c r="C58" s="51" t="s">
        <v>114</v>
      </c>
      <c r="D58" s="51">
        <v>0</v>
      </c>
      <c r="E58" s="51">
        <v>0</v>
      </c>
      <c r="F58" s="51">
        <f t="shared" si="40"/>
        <v>0</v>
      </c>
      <c r="G58" s="51">
        <f>0.551-E58</f>
        <v>0.55100000000000005</v>
      </c>
      <c r="H58" s="93">
        <f t="shared" si="44"/>
        <v>0</v>
      </c>
      <c r="I58" s="93">
        <f t="shared" si="41"/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0">
        <f t="shared" si="42"/>
        <v>0.55100000000000005</v>
      </c>
      <c r="T58" s="51">
        <f t="shared" si="43"/>
        <v>0</v>
      </c>
      <c r="U58" s="94">
        <f t="shared" si="36"/>
        <v>0</v>
      </c>
      <c r="V58" s="95" t="s">
        <v>32</v>
      </c>
    </row>
    <row r="59" spans="1:22" ht="47.25">
      <c r="A59" s="23" t="s">
        <v>115</v>
      </c>
      <c r="B59" s="36" t="s">
        <v>301</v>
      </c>
      <c r="C59" s="25" t="s">
        <v>116</v>
      </c>
      <c r="D59" s="51">
        <v>0</v>
      </c>
      <c r="E59" s="51">
        <v>0</v>
      </c>
      <c r="F59" s="51">
        <f t="shared" si="40"/>
        <v>0</v>
      </c>
      <c r="G59" s="39">
        <f>0.199-E59</f>
        <v>0.19900000000000001</v>
      </c>
      <c r="H59" s="93">
        <f t="shared" si="44"/>
        <v>0</v>
      </c>
      <c r="I59" s="93">
        <f t="shared" si="41"/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0">
        <f t="shared" si="42"/>
        <v>0.19900000000000001</v>
      </c>
      <c r="T59" s="51">
        <f t="shared" si="43"/>
        <v>0</v>
      </c>
      <c r="U59" s="94">
        <f t="shared" si="36"/>
        <v>0</v>
      </c>
      <c r="V59" s="95" t="s">
        <v>32</v>
      </c>
    </row>
    <row r="60" spans="1:22" ht="94.5">
      <c r="A60" s="23" t="s">
        <v>117</v>
      </c>
      <c r="B60" s="36" t="s">
        <v>302</v>
      </c>
      <c r="C60" s="25" t="s">
        <v>118</v>
      </c>
      <c r="D60" s="51">
        <v>0</v>
      </c>
      <c r="E60" s="51">
        <v>0</v>
      </c>
      <c r="F60" s="51">
        <f t="shared" si="40"/>
        <v>0</v>
      </c>
      <c r="G60" s="51">
        <f>0-E60</f>
        <v>0</v>
      </c>
      <c r="H60" s="93">
        <f t="shared" si="44"/>
        <v>0</v>
      </c>
      <c r="I60" s="93">
        <f t="shared" si="41"/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0">
        <f t="shared" si="42"/>
        <v>0</v>
      </c>
      <c r="T60" s="51">
        <f t="shared" si="43"/>
        <v>0</v>
      </c>
      <c r="U60" s="94">
        <f t="shared" si="36"/>
        <v>0</v>
      </c>
      <c r="V60" s="95" t="s">
        <v>32</v>
      </c>
    </row>
    <row r="61" spans="1:22" ht="94.5">
      <c r="A61" s="23" t="s">
        <v>119</v>
      </c>
      <c r="B61" s="36" t="s">
        <v>303</v>
      </c>
      <c r="C61" s="25" t="s">
        <v>120</v>
      </c>
      <c r="D61" s="51">
        <v>0</v>
      </c>
      <c r="E61" s="51">
        <v>0</v>
      </c>
      <c r="F61" s="51">
        <f t="shared" si="40"/>
        <v>0</v>
      </c>
      <c r="G61" s="39">
        <f>0.787-E61</f>
        <v>0.78700000000000003</v>
      </c>
      <c r="H61" s="93">
        <f t="shared" si="44"/>
        <v>0</v>
      </c>
      <c r="I61" s="93">
        <f t="shared" si="41"/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0">
        <f t="shared" si="42"/>
        <v>0.78700000000000003</v>
      </c>
      <c r="T61" s="51">
        <f t="shared" si="43"/>
        <v>0</v>
      </c>
      <c r="U61" s="94">
        <f t="shared" si="36"/>
        <v>0</v>
      </c>
      <c r="V61" s="95" t="s">
        <v>32</v>
      </c>
    </row>
    <row r="62" spans="1:22" ht="31.5">
      <c r="A62" s="40" t="s">
        <v>121</v>
      </c>
      <c r="B62" s="41" t="s">
        <v>122</v>
      </c>
      <c r="C62" s="42" t="s">
        <v>31</v>
      </c>
      <c r="D62" s="10">
        <f t="shared" ref="D62" si="45">SUM(D63:D96)</f>
        <v>0</v>
      </c>
      <c r="E62" s="10">
        <f t="shared" ref="E62:T62" si="46">SUM(E63:E96)</f>
        <v>0</v>
      </c>
      <c r="F62" s="10">
        <f t="shared" si="46"/>
        <v>0</v>
      </c>
      <c r="G62" s="10">
        <f t="shared" si="46"/>
        <v>35.997999999999998</v>
      </c>
      <c r="H62" s="10">
        <f t="shared" si="46"/>
        <v>8.1549999999999994</v>
      </c>
      <c r="I62" s="10">
        <f t="shared" si="46"/>
        <v>5.5679999999999996</v>
      </c>
      <c r="J62" s="10">
        <f t="shared" si="46"/>
        <v>0</v>
      </c>
      <c r="K62" s="10">
        <f t="shared" si="46"/>
        <v>0</v>
      </c>
      <c r="L62" s="10">
        <f t="shared" si="46"/>
        <v>2.0760000000000001</v>
      </c>
      <c r="M62" s="10">
        <f t="shared" si="46"/>
        <v>0</v>
      </c>
      <c r="N62" s="10">
        <f t="shared" si="46"/>
        <v>6.0790000000000006</v>
      </c>
      <c r="O62" s="10">
        <f t="shared" si="46"/>
        <v>5.5679999999999996</v>
      </c>
      <c r="P62" s="10">
        <f t="shared" si="46"/>
        <v>0</v>
      </c>
      <c r="Q62" s="10">
        <f t="shared" si="46"/>
        <v>0</v>
      </c>
      <c r="R62" s="10">
        <f t="shared" si="46"/>
        <v>0</v>
      </c>
      <c r="S62" s="10">
        <f t="shared" si="46"/>
        <v>29.919000000000004</v>
      </c>
      <c r="T62" s="10">
        <f t="shared" si="46"/>
        <v>-2.5870000000000006</v>
      </c>
      <c r="U62" s="91">
        <f>IF(I62&gt;0,(IF((SUM(J62+L62+N62)=0), 1,(I62/SUM(J62+L62+N62)-1))),(IF((SUM(J62+L62+N62)=0), 0,(I62/SUM(J62+L62+N62)-1))))</f>
        <v>-0.31722869405272858</v>
      </c>
      <c r="V62" s="10" t="s">
        <v>32</v>
      </c>
    </row>
    <row r="63" spans="1:22" ht="47.25">
      <c r="A63" s="20" t="s">
        <v>123</v>
      </c>
      <c r="B63" s="35" t="s">
        <v>304</v>
      </c>
      <c r="C63" s="22" t="s">
        <v>124</v>
      </c>
      <c r="D63" s="51">
        <v>0</v>
      </c>
      <c r="E63" s="51">
        <v>0</v>
      </c>
      <c r="F63" s="51">
        <f t="shared" ref="F63:F96" si="47">D63-E63</f>
        <v>0</v>
      </c>
      <c r="G63" s="51">
        <f>0-E63</f>
        <v>0</v>
      </c>
      <c r="H63" s="93">
        <f t="shared" ref="H63:I96" si="48">J63+L63+N63+P63</f>
        <v>0</v>
      </c>
      <c r="I63" s="93">
        <f t="shared" si="48"/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0">
        <f t="shared" ref="S63:S96" si="49">G63-I63</f>
        <v>0</v>
      </c>
      <c r="T63" s="51">
        <f t="shared" ref="T63:T96" si="50">I63-(J63+L63+N63)</f>
        <v>0</v>
      </c>
      <c r="U63" s="94">
        <f t="shared" si="36"/>
        <v>0</v>
      </c>
      <c r="V63" s="95" t="s">
        <v>32</v>
      </c>
    </row>
    <row r="64" spans="1:22" ht="47.25">
      <c r="A64" s="20" t="s">
        <v>125</v>
      </c>
      <c r="B64" s="35" t="s">
        <v>305</v>
      </c>
      <c r="C64" s="22" t="s">
        <v>126</v>
      </c>
      <c r="D64" s="51">
        <v>0</v>
      </c>
      <c r="E64" s="51">
        <v>0</v>
      </c>
      <c r="F64" s="51">
        <f t="shared" si="47"/>
        <v>0</v>
      </c>
      <c r="G64" s="51">
        <f>0-E64</f>
        <v>0</v>
      </c>
      <c r="H64" s="93">
        <f t="shared" si="48"/>
        <v>0</v>
      </c>
      <c r="I64" s="93">
        <f t="shared" si="48"/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0">
        <f t="shared" si="49"/>
        <v>0</v>
      </c>
      <c r="T64" s="51">
        <f t="shared" si="50"/>
        <v>0</v>
      </c>
      <c r="U64" s="94">
        <f t="shared" si="36"/>
        <v>0</v>
      </c>
      <c r="V64" s="95" t="s">
        <v>32</v>
      </c>
    </row>
    <row r="65" spans="1:22" ht="47.25">
      <c r="A65" s="23" t="s">
        <v>127</v>
      </c>
      <c r="B65" s="36" t="s">
        <v>306</v>
      </c>
      <c r="C65" s="25" t="s">
        <v>128</v>
      </c>
      <c r="D65" s="51">
        <v>0</v>
      </c>
      <c r="E65" s="51">
        <v>0</v>
      </c>
      <c r="F65" s="51">
        <f t="shared" si="47"/>
        <v>0</v>
      </c>
      <c r="G65" s="38">
        <f>2.007-E65</f>
        <v>2.0070000000000001</v>
      </c>
      <c r="H65" s="93">
        <f t="shared" si="48"/>
        <v>2.0070000000000001</v>
      </c>
      <c r="I65" s="93">
        <f t="shared" si="48"/>
        <v>1.819</v>
      </c>
      <c r="J65" s="51">
        <v>0</v>
      </c>
      <c r="K65" s="51">
        <v>0</v>
      </c>
      <c r="L65" s="51">
        <v>0</v>
      </c>
      <c r="M65" s="51">
        <v>0</v>
      </c>
      <c r="N65" s="38">
        <v>2.0070000000000001</v>
      </c>
      <c r="O65" s="93">
        <v>1.819</v>
      </c>
      <c r="P65" s="51">
        <v>0</v>
      </c>
      <c r="Q65" s="51">
        <v>0</v>
      </c>
      <c r="R65" s="51">
        <v>0</v>
      </c>
      <c r="S65" s="50">
        <v>0</v>
      </c>
      <c r="T65" s="51">
        <f t="shared" si="50"/>
        <v>-0.18800000000000017</v>
      </c>
      <c r="U65" s="94">
        <f t="shared" si="36"/>
        <v>-9.36721474838067E-2</v>
      </c>
      <c r="V65" s="95" t="s">
        <v>32</v>
      </c>
    </row>
    <row r="66" spans="1:22" ht="47.25">
      <c r="A66" s="20" t="s">
        <v>129</v>
      </c>
      <c r="B66" s="47" t="s">
        <v>307</v>
      </c>
      <c r="C66" s="38" t="s">
        <v>130</v>
      </c>
      <c r="D66" s="51">
        <v>0</v>
      </c>
      <c r="E66" s="51">
        <v>0</v>
      </c>
      <c r="F66" s="51">
        <f t="shared" si="47"/>
        <v>0</v>
      </c>
      <c r="G66" s="38">
        <f>2.136+2.262+2.076-E66</f>
        <v>6.4740000000000002</v>
      </c>
      <c r="H66" s="93">
        <f t="shared" si="48"/>
        <v>2.0760000000000001</v>
      </c>
      <c r="I66" s="93">
        <f t="shared" si="48"/>
        <v>0</v>
      </c>
      <c r="J66" s="51">
        <v>0</v>
      </c>
      <c r="K66" s="51">
        <v>0</v>
      </c>
      <c r="L66" s="38">
        <v>2.0760000000000001</v>
      </c>
      <c r="M66" s="51">
        <v>0</v>
      </c>
      <c r="N66" s="51">
        <v>0</v>
      </c>
      <c r="O66" s="93">
        <v>0</v>
      </c>
      <c r="P66" s="51">
        <v>0</v>
      </c>
      <c r="Q66" s="51">
        <v>0</v>
      </c>
      <c r="R66" s="51">
        <v>0</v>
      </c>
      <c r="S66" s="50">
        <f t="shared" si="49"/>
        <v>6.4740000000000002</v>
      </c>
      <c r="T66" s="51">
        <f t="shared" si="50"/>
        <v>-2.0760000000000001</v>
      </c>
      <c r="U66" s="94">
        <f t="shared" si="36"/>
        <v>-1</v>
      </c>
      <c r="V66" s="95" t="s">
        <v>291</v>
      </c>
    </row>
    <row r="67" spans="1:22" ht="47.25">
      <c r="A67" s="23" t="s">
        <v>131</v>
      </c>
      <c r="B67" s="36" t="s">
        <v>308</v>
      </c>
      <c r="C67" s="25" t="s">
        <v>132</v>
      </c>
      <c r="D67" s="51">
        <v>0</v>
      </c>
      <c r="E67" s="51">
        <v>0</v>
      </c>
      <c r="F67" s="51">
        <f t="shared" si="47"/>
        <v>0</v>
      </c>
      <c r="G67" s="38">
        <f>2.007-E67</f>
        <v>2.0070000000000001</v>
      </c>
      <c r="H67" s="93">
        <f t="shared" si="48"/>
        <v>2.0070000000000001</v>
      </c>
      <c r="I67" s="93">
        <f t="shared" si="48"/>
        <v>1.867</v>
      </c>
      <c r="J67" s="51">
        <v>0</v>
      </c>
      <c r="K67" s="51">
        <v>0</v>
      </c>
      <c r="L67" s="51">
        <v>0</v>
      </c>
      <c r="M67" s="51">
        <v>0</v>
      </c>
      <c r="N67" s="51">
        <v>2.0070000000000001</v>
      </c>
      <c r="O67" s="93">
        <v>1.867</v>
      </c>
      <c r="P67" s="51">
        <v>0</v>
      </c>
      <c r="Q67" s="51">
        <v>0</v>
      </c>
      <c r="R67" s="51">
        <v>0</v>
      </c>
      <c r="S67" s="50">
        <v>0</v>
      </c>
      <c r="T67" s="51">
        <f t="shared" si="50"/>
        <v>-0.14000000000000012</v>
      </c>
      <c r="U67" s="94">
        <f t="shared" si="36"/>
        <v>-6.9755854509217841E-2</v>
      </c>
      <c r="V67" s="95" t="s">
        <v>32</v>
      </c>
    </row>
    <row r="68" spans="1:22" ht="47.25">
      <c r="A68" s="20" t="s">
        <v>133</v>
      </c>
      <c r="B68" s="35" t="s">
        <v>309</v>
      </c>
      <c r="C68" s="22" t="s">
        <v>134</v>
      </c>
      <c r="D68" s="51">
        <v>0</v>
      </c>
      <c r="E68" s="51">
        <v>0</v>
      </c>
      <c r="F68" s="51">
        <f t="shared" si="47"/>
        <v>0</v>
      </c>
      <c r="G68" s="51">
        <f>0-E68</f>
        <v>0</v>
      </c>
      <c r="H68" s="93">
        <f t="shared" si="48"/>
        <v>0</v>
      </c>
      <c r="I68" s="93">
        <f t="shared" si="48"/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93">
        <v>0</v>
      </c>
      <c r="P68" s="51">
        <v>0</v>
      </c>
      <c r="Q68" s="51">
        <v>0</v>
      </c>
      <c r="R68" s="51">
        <v>0</v>
      </c>
      <c r="S68" s="50">
        <f t="shared" si="49"/>
        <v>0</v>
      </c>
      <c r="T68" s="51">
        <f t="shared" si="50"/>
        <v>0</v>
      </c>
      <c r="U68" s="94">
        <f t="shared" si="36"/>
        <v>0</v>
      </c>
      <c r="V68" s="95" t="s">
        <v>32</v>
      </c>
    </row>
    <row r="69" spans="1:22" ht="47.25">
      <c r="A69" s="23" t="s">
        <v>135</v>
      </c>
      <c r="B69" s="36" t="s">
        <v>310</v>
      </c>
      <c r="C69" s="25" t="s">
        <v>136</v>
      </c>
      <c r="D69" s="51">
        <v>0</v>
      </c>
      <c r="E69" s="51">
        <v>0</v>
      </c>
      <c r="F69" s="51">
        <f t="shared" si="47"/>
        <v>0</v>
      </c>
      <c r="G69" s="39">
        <f>2.093-E69</f>
        <v>2.093</v>
      </c>
      <c r="H69" s="93">
        <f t="shared" si="48"/>
        <v>0</v>
      </c>
      <c r="I69" s="93">
        <f t="shared" si="48"/>
        <v>0</v>
      </c>
      <c r="J69" s="51">
        <v>0</v>
      </c>
      <c r="K69" s="51">
        <v>0</v>
      </c>
      <c r="L69" s="51">
        <v>0</v>
      </c>
      <c r="M69" s="51">
        <v>0</v>
      </c>
      <c r="N69" s="51">
        <v>0</v>
      </c>
      <c r="O69" s="93">
        <v>0</v>
      </c>
      <c r="P69" s="51">
        <v>0</v>
      </c>
      <c r="Q69" s="51">
        <v>0</v>
      </c>
      <c r="R69" s="51">
        <v>0</v>
      </c>
      <c r="S69" s="50">
        <f t="shared" si="49"/>
        <v>2.093</v>
      </c>
      <c r="T69" s="51">
        <f t="shared" si="50"/>
        <v>0</v>
      </c>
      <c r="U69" s="94">
        <f t="shared" si="36"/>
        <v>0</v>
      </c>
      <c r="V69" s="95" t="s">
        <v>32</v>
      </c>
    </row>
    <row r="70" spans="1:22" ht="47.25">
      <c r="A70" s="23" t="s">
        <v>137</v>
      </c>
      <c r="B70" s="36" t="s">
        <v>311</v>
      </c>
      <c r="C70" s="25" t="s">
        <v>138</v>
      </c>
      <c r="D70" s="51">
        <v>0</v>
      </c>
      <c r="E70" s="51">
        <v>0</v>
      </c>
      <c r="F70" s="51">
        <f t="shared" si="47"/>
        <v>0</v>
      </c>
      <c r="G70" s="51">
        <f>2.065-E70</f>
        <v>2.0649999999999999</v>
      </c>
      <c r="H70" s="93">
        <f t="shared" si="48"/>
        <v>2.0649999999999999</v>
      </c>
      <c r="I70" s="93">
        <f t="shared" si="48"/>
        <v>1.8819999999999999</v>
      </c>
      <c r="J70" s="51">
        <v>0</v>
      </c>
      <c r="K70" s="51">
        <v>0</v>
      </c>
      <c r="L70" s="51">
        <v>0</v>
      </c>
      <c r="M70" s="51">
        <v>0</v>
      </c>
      <c r="N70" s="51">
        <v>2.0649999999999999</v>
      </c>
      <c r="O70" s="93">
        <v>1.8819999999999999</v>
      </c>
      <c r="P70" s="51">
        <v>0</v>
      </c>
      <c r="Q70" s="51">
        <v>0</v>
      </c>
      <c r="R70" s="51">
        <v>0</v>
      </c>
      <c r="S70" s="50">
        <v>0</v>
      </c>
      <c r="T70" s="51">
        <f t="shared" si="50"/>
        <v>-0.18300000000000005</v>
      </c>
      <c r="U70" s="94">
        <f t="shared" si="36"/>
        <v>-8.8619854721549651E-2</v>
      </c>
      <c r="V70" s="95" t="s">
        <v>32</v>
      </c>
    </row>
    <row r="71" spans="1:22" ht="47.25">
      <c r="A71" s="23" t="s">
        <v>139</v>
      </c>
      <c r="B71" s="36" t="s">
        <v>312</v>
      </c>
      <c r="C71" s="25" t="s">
        <v>140</v>
      </c>
      <c r="D71" s="51">
        <v>0</v>
      </c>
      <c r="E71" s="51">
        <v>0</v>
      </c>
      <c r="F71" s="51">
        <f t="shared" si="47"/>
        <v>0</v>
      </c>
      <c r="G71" s="39">
        <f>1.396-E71</f>
        <v>1.3959999999999999</v>
      </c>
      <c r="H71" s="93">
        <f t="shared" si="48"/>
        <v>0</v>
      </c>
      <c r="I71" s="93">
        <f t="shared" si="48"/>
        <v>0</v>
      </c>
      <c r="J71" s="51">
        <v>0</v>
      </c>
      <c r="K71" s="51">
        <v>0</v>
      </c>
      <c r="L71" s="51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0">
        <f t="shared" si="49"/>
        <v>1.3959999999999999</v>
      </c>
      <c r="T71" s="51">
        <f t="shared" si="50"/>
        <v>0</v>
      </c>
      <c r="U71" s="94">
        <f t="shared" si="36"/>
        <v>0</v>
      </c>
      <c r="V71" s="95" t="s">
        <v>32</v>
      </c>
    </row>
    <row r="72" spans="1:22" ht="47.25">
      <c r="A72" s="23" t="s">
        <v>141</v>
      </c>
      <c r="B72" s="43" t="s">
        <v>313</v>
      </c>
      <c r="C72" s="25" t="s">
        <v>142</v>
      </c>
      <c r="D72" s="51">
        <v>0</v>
      </c>
      <c r="E72" s="51">
        <v>0</v>
      </c>
      <c r="F72" s="51">
        <f t="shared" si="47"/>
        <v>0</v>
      </c>
      <c r="G72" s="39">
        <f>1.003-E72</f>
        <v>1.0029999999999999</v>
      </c>
      <c r="H72" s="93">
        <f t="shared" si="48"/>
        <v>0</v>
      </c>
      <c r="I72" s="93">
        <f t="shared" si="48"/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0">
        <f t="shared" si="49"/>
        <v>1.0029999999999999</v>
      </c>
      <c r="T72" s="51">
        <f t="shared" si="50"/>
        <v>0</v>
      </c>
      <c r="U72" s="94">
        <f t="shared" si="36"/>
        <v>0</v>
      </c>
      <c r="V72" s="95" t="s">
        <v>32</v>
      </c>
    </row>
    <row r="73" spans="1:22" ht="47.25">
      <c r="A73" s="23" t="s">
        <v>143</v>
      </c>
      <c r="B73" s="43" t="s">
        <v>314</v>
      </c>
      <c r="C73" s="25" t="s">
        <v>144</v>
      </c>
      <c r="D73" s="51">
        <v>0</v>
      </c>
      <c r="E73" s="51">
        <v>0</v>
      </c>
      <c r="F73" s="51">
        <f t="shared" si="47"/>
        <v>0</v>
      </c>
      <c r="G73" s="39">
        <f>1.003-E73</f>
        <v>1.0029999999999999</v>
      </c>
      <c r="H73" s="93">
        <f t="shared" si="48"/>
        <v>0</v>
      </c>
      <c r="I73" s="93">
        <f t="shared" si="48"/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0">
        <f t="shared" si="49"/>
        <v>1.0029999999999999</v>
      </c>
      <c r="T73" s="51">
        <f t="shared" si="50"/>
        <v>0</v>
      </c>
      <c r="U73" s="94">
        <f t="shared" si="36"/>
        <v>0</v>
      </c>
      <c r="V73" s="95" t="s">
        <v>32</v>
      </c>
    </row>
    <row r="74" spans="1:22" ht="47.25">
      <c r="A74" s="23" t="s">
        <v>145</v>
      </c>
      <c r="B74" s="36" t="s">
        <v>315</v>
      </c>
      <c r="C74" s="25" t="s">
        <v>146</v>
      </c>
      <c r="D74" s="51">
        <v>0</v>
      </c>
      <c r="E74" s="51">
        <v>0</v>
      </c>
      <c r="F74" s="51">
        <f t="shared" si="47"/>
        <v>0</v>
      </c>
      <c r="G74" s="39">
        <f>0.954-E74</f>
        <v>0.95399999999999996</v>
      </c>
      <c r="H74" s="93">
        <f t="shared" si="48"/>
        <v>0</v>
      </c>
      <c r="I74" s="93">
        <f t="shared" si="48"/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0">
        <f t="shared" si="49"/>
        <v>0.95399999999999996</v>
      </c>
      <c r="T74" s="51">
        <f t="shared" si="50"/>
        <v>0</v>
      </c>
      <c r="U74" s="94">
        <f t="shared" si="36"/>
        <v>0</v>
      </c>
      <c r="V74" s="95" t="s">
        <v>32</v>
      </c>
    </row>
    <row r="75" spans="1:22" ht="47.25">
      <c r="A75" s="23" t="s">
        <v>147</v>
      </c>
      <c r="B75" s="43" t="s">
        <v>316</v>
      </c>
      <c r="C75" s="25" t="s">
        <v>148</v>
      </c>
      <c r="D75" s="51">
        <v>0</v>
      </c>
      <c r="E75" s="51">
        <v>0</v>
      </c>
      <c r="F75" s="51">
        <f t="shared" si="47"/>
        <v>0</v>
      </c>
      <c r="G75" s="39">
        <f>0.501-E75</f>
        <v>0.501</v>
      </c>
      <c r="H75" s="93">
        <f t="shared" si="48"/>
        <v>0</v>
      </c>
      <c r="I75" s="93">
        <f t="shared" si="48"/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0">
        <f t="shared" si="49"/>
        <v>0.501</v>
      </c>
      <c r="T75" s="51">
        <f t="shared" si="50"/>
        <v>0</v>
      </c>
      <c r="U75" s="94">
        <f t="shared" si="36"/>
        <v>0</v>
      </c>
      <c r="V75" s="95" t="s">
        <v>32</v>
      </c>
    </row>
    <row r="76" spans="1:22" ht="47.25">
      <c r="A76" s="23" t="s">
        <v>149</v>
      </c>
      <c r="B76" s="43" t="s">
        <v>317</v>
      </c>
      <c r="C76" s="25" t="s">
        <v>150</v>
      </c>
      <c r="D76" s="51">
        <v>0</v>
      </c>
      <c r="E76" s="51">
        <v>0</v>
      </c>
      <c r="F76" s="51">
        <f t="shared" si="47"/>
        <v>0</v>
      </c>
      <c r="G76" s="39">
        <f>1.446-E76</f>
        <v>1.446</v>
      </c>
      <c r="H76" s="93">
        <f t="shared" si="48"/>
        <v>0</v>
      </c>
      <c r="I76" s="93">
        <f t="shared" si="48"/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0">
        <f t="shared" si="49"/>
        <v>1.446</v>
      </c>
      <c r="T76" s="51">
        <f t="shared" si="50"/>
        <v>0</v>
      </c>
      <c r="U76" s="94">
        <f t="shared" si="36"/>
        <v>0</v>
      </c>
      <c r="V76" s="95" t="s">
        <v>32</v>
      </c>
    </row>
    <row r="77" spans="1:22" ht="47.25">
      <c r="A77" s="23" t="s">
        <v>151</v>
      </c>
      <c r="B77" s="43" t="s">
        <v>318</v>
      </c>
      <c r="C77" s="25" t="s">
        <v>152</v>
      </c>
      <c r="D77" s="51">
        <v>0</v>
      </c>
      <c r="E77" s="51">
        <v>0</v>
      </c>
      <c r="F77" s="51">
        <f t="shared" si="47"/>
        <v>0</v>
      </c>
      <c r="G77" s="39">
        <f>0.501-E77</f>
        <v>0.501</v>
      </c>
      <c r="H77" s="93">
        <f t="shared" si="48"/>
        <v>0</v>
      </c>
      <c r="I77" s="93">
        <f t="shared" si="48"/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0">
        <f t="shared" si="49"/>
        <v>0.501</v>
      </c>
      <c r="T77" s="51">
        <f t="shared" si="50"/>
        <v>0</v>
      </c>
      <c r="U77" s="94">
        <f t="shared" si="36"/>
        <v>0</v>
      </c>
      <c r="V77" s="95" t="s">
        <v>32</v>
      </c>
    </row>
    <row r="78" spans="1:22" ht="47.25">
      <c r="A78" s="23" t="s">
        <v>153</v>
      </c>
      <c r="B78" s="43" t="s">
        <v>319</v>
      </c>
      <c r="C78" s="25" t="s">
        <v>154</v>
      </c>
      <c r="D78" s="51">
        <v>0</v>
      </c>
      <c r="E78" s="51">
        <v>0</v>
      </c>
      <c r="F78" s="51">
        <f t="shared" si="47"/>
        <v>0</v>
      </c>
      <c r="G78" s="39">
        <f>1.003-E78</f>
        <v>1.0029999999999999</v>
      </c>
      <c r="H78" s="93">
        <f t="shared" si="48"/>
        <v>0</v>
      </c>
      <c r="I78" s="93">
        <f t="shared" si="48"/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0">
        <f t="shared" si="49"/>
        <v>1.0029999999999999</v>
      </c>
      <c r="T78" s="51">
        <f t="shared" si="50"/>
        <v>0</v>
      </c>
      <c r="U78" s="94">
        <f t="shared" si="36"/>
        <v>0</v>
      </c>
      <c r="V78" s="95" t="s">
        <v>32</v>
      </c>
    </row>
    <row r="79" spans="1:22" ht="47.25">
      <c r="A79" s="23" t="s">
        <v>155</v>
      </c>
      <c r="B79" s="43" t="s">
        <v>320</v>
      </c>
      <c r="C79" s="25" t="s">
        <v>156</v>
      </c>
      <c r="D79" s="51">
        <v>0</v>
      </c>
      <c r="E79" s="51">
        <v>0</v>
      </c>
      <c r="F79" s="51">
        <f t="shared" si="47"/>
        <v>0</v>
      </c>
      <c r="G79" s="39">
        <f>1.003-E79</f>
        <v>1.0029999999999999</v>
      </c>
      <c r="H79" s="93">
        <f t="shared" si="48"/>
        <v>0</v>
      </c>
      <c r="I79" s="93">
        <f t="shared" si="48"/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0">
        <f t="shared" si="49"/>
        <v>1.0029999999999999</v>
      </c>
      <c r="T79" s="51">
        <f t="shared" si="50"/>
        <v>0</v>
      </c>
      <c r="U79" s="94">
        <f t="shared" si="36"/>
        <v>0</v>
      </c>
      <c r="V79" s="95" t="s">
        <v>32</v>
      </c>
    </row>
    <row r="80" spans="1:22" ht="47.25">
      <c r="A80" s="23" t="s">
        <v>157</v>
      </c>
      <c r="B80" s="43" t="s">
        <v>321</v>
      </c>
      <c r="C80" s="51" t="s">
        <v>158</v>
      </c>
      <c r="D80" s="51">
        <v>0</v>
      </c>
      <c r="E80" s="51">
        <v>0</v>
      </c>
      <c r="F80" s="51">
        <f t="shared" si="47"/>
        <v>0</v>
      </c>
      <c r="G80" s="51">
        <f>0.767-E80</f>
        <v>0.76700000000000002</v>
      </c>
      <c r="H80" s="93">
        <f t="shared" si="48"/>
        <v>0</v>
      </c>
      <c r="I80" s="93">
        <f t="shared" si="48"/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0">
        <f t="shared" si="49"/>
        <v>0.76700000000000002</v>
      </c>
      <c r="T80" s="51">
        <f t="shared" si="50"/>
        <v>0</v>
      </c>
      <c r="U80" s="94">
        <f t="shared" si="36"/>
        <v>0</v>
      </c>
      <c r="V80" s="95" t="s">
        <v>32</v>
      </c>
    </row>
    <row r="81" spans="1:22" ht="47.25">
      <c r="A81" s="23" t="s">
        <v>159</v>
      </c>
      <c r="B81" s="43" t="s">
        <v>322</v>
      </c>
      <c r="C81" s="25" t="s">
        <v>160</v>
      </c>
      <c r="D81" s="51">
        <v>0</v>
      </c>
      <c r="E81" s="51">
        <v>0</v>
      </c>
      <c r="F81" s="51">
        <f t="shared" si="47"/>
        <v>0</v>
      </c>
      <c r="G81" s="39">
        <f>1.003-E81</f>
        <v>1.0029999999999999</v>
      </c>
      <c r="H81" s="93">
        <f t="shared" si="48"/>
        <v>0</v>
      </c>
      <c r="I81" s="93">
        <f t="shared" si="48"/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0">
        <f t="shared" si="49"/>
        <v>1.0029999999999999</v>
      </c>
      <c r="T81" s="51">
        <f t="shared" si="50"/>
        <v>0</v>
      </c>
      <c r="U81" s="94">
        <f t="shared" si="36"/>
        <v>0</v>
      </c>
      <c r="V81" s="95" t="s">
        <v>32</v>
      </c>
    </row>
    <row r="82" spans="1:22" ht="47.25">
      <c r="A82" s="23" t="s">
        <v>161</v>
      </c>
      <c r="B82" s="43" t="s">
        <v>323</v>
      </c>
      <c r="C82" s="25" t="s">
        <v>162</v>
      </c>
      <c r="D82" s="51">
        <v>0</v>
      </c>
      <c r="E82" s="51">
        <v>0</v>
      </c>
      <c r="F82" s="51">
        <f t="shared" si="47"/>
        <v>0</v>
      </c>
      <c r="G82" s="39">
        <f>1.003-E82</f>
        <v>1.0029999999999999</v>
      </c>
      <c r="H82" s="93">
        <f t="shared" si="48"/>
        <v>0</v>
      </c>
      <c r="I82" s="93">
        <f t="shared" si="48"/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0">
        <f t="shared" si="49"/>
        <v>1.0029999999999999</v>
      </c>
      <c r="T82" s="51">
        <f t="shared" si="50"/>
        <v>0</v>
      </c>
      <c r="U82" s="94">
        <f t="shared" si="36"/>
        <v>0</v>
      </c>
      <c r="V82" s="95" t="s">
        <v>32</v>
      </c>
    </row>
    <row r="83" spans="1:22" ht="47.25">
      <c r="A83" s="23" t="s">
        <v>163</v>
      </c>
      <c r="B83" s="43" t="s">
        <v>324</v>
      </c>
      <c r="C83" s="25" t="s">
        <v>164</v>
      </c>
      <c r="D83" s="51">
        <v>0</v>
      </c>
      <c r="E83" s="51">
        <v>0</v>
      </c>
      <c r="F83" s="51">
        <f t="shared" si="47"/>
        <v>0</v>
      </c>
      <c r="G83" s="39">
        <f>0.501-E83</f>
        <v>0.501</v>
      </c>
      <c r="H83" s="93">
        <f t="shared" si="48"/>
        <v>0</v>
      </c>
      <c r="I83" s="93">
        <f t="shared" si="48"/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0">
        <f t="shared" si="49"/>
        <v>0.501</v>
      </c>
      <c r="T83" s="51">
        <f t="shared" si="50"/>
        <v>0</v>
      </c>
      <c r="U83" s="94">
        <f t="shared" si="36"/>
        <v>0</v>
      </c>
      <c r="V83" s="95" t="s">
        <v>32</v>
      </c>
    </row>
    <row r="84" spans="1:22" ht="47.25">
      <c r="A84" s="23" t="s">
        <v>165</v>
      </c>
      <c r="B84" s="43" t="s">
        <v>325</v>
      </c>
      <c r="C84" s="25" t="s">
        <v>166</v>
      </c>
      <c r="D84" s="51">
        <v>0</v>
      </c>
      <c r="E84" s="51">
        <v>0</v>
      </c>
      <c r="F84" s="51">
        <f t="shared" si="47"/>
        <v>0</v>
      </c>
      <c r="G84" s="39">
        <f>1.003-E84</f>
        <v>1.0029999999999999</v>
      </c>
      <c r="H84" s="93">
        <f t="shared" si="48"/>
        <v>0</v>
      </c>
      <c r="I84" s="93">
        <f t="shared" si="48"/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0">
        <f t="shared" si="49"/>
        <v>1.0029999999999999</v>
      </c>
      <c r="T84" s="51">
        <f t="shared" si="50"/>
        <v>0</v>
      </c>
      <c r="U84" s="94">
        <f t="shared" si="36"/>
        <v>0</v>
      </c>
      <c r="V84" s="95" t="s">
        <v>32</v>
      </c>
    </row>
    <row r="85" spans="1:22" ht="47.25">
      <c r="A85" s="23" t="s">
        <v>167</v>
      </c>
      <c r="B85" s="36" t="s">
        <v>326</v>
      </c>
      <c r="C85" s="25" t="s">
        <v>168</v>
      </c>
      <c r="D85" s="51">
        <v>0</v>
      </c>
      <c r="E85" s="51">
        <v>0</v>
      </c>
      <c r="F85" s="51">
        <f t="shared" si="47"/>
        <v>0</v>
      </c>
      <c r="G85" s="39">
        <f>0.954-E85</f>
        <v>0.95399999999999996</v>
      </c>
      <c r="H85" s="93">
        <f t="shared" si="48"/>
        <v>0</v>
      </c>
      <c r="I85" s="93">
        <f t="shared" si="48"/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0">
        <f t="shared" si="49"/>
        <v>0.95399999999999996</v>
      </c>
      <c r="T85" s="51">
        <f t="shared" si="50"/>
        <v>0</v>
      </c>
      <c r="U85" s="94">
        <f t="shared" si="36"/>
        <v>0</v>
      </c>
      <c r="V85" s="95" t="s">
        <v>32</v>
      </c>
    </row>
    <row r="86" spans="1:22" ht="47.25">
      <c r="A86" s="23" t="s">
        <v>169</v>
      </c>
      <c r="B86" s="36" t="s">
        <v>327</v>
      </c>
      <c r="C86" s="25" t="s">
        <v>170</v>
      </c>
      <c r="D86" s="51">
        <v>0</v>
      </c>
      <c r="E86" s="51">
        <v>0</v>
      </c>
      <c r="F86" s="51">
        <f t="shared" si="47"/>
        <v>0</v>
      </c>
      <c r="G86" s="39">
        <f>0.477-E86</f>
        <v>0.47699999999999998</v>
      </c>
      <c r="H86" s="93">
        <f t="shared" si="48"/>
        <v>0</v>
      </c>
      <c r="I86" s="93">
        <f t="shared" si="48"/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0">
        <f t="shared" si="49"/>
        <v>0.47699999999999998</v>
      </c>
      <c r="T86" s="51">
        <f t="shared" si="50"/>
        <v>0</v>
      </c>
      <c r="U86" s="94">
        <f t="shared" si="36"/>
        <v>0</v>
      </c>
      <c r="V86" s="95" t="s">
        <v>32</v>
      </c>
    </row>
    <row r="87" spans="1:22" ht="47.25">
      <c r="A87" s="23" t="s">
        <v>171</v>
      </c>
      <c r="B87" s="36" t="s">
        <v>328</v>
      </c>
      <c r="C87" s="25" t="s">
        <v>172</v>
      </c>
      <c r="D87" s="51">
        <v>0</v>
      </c>
      <c r="E87" s="51">
        <v>0</v>
      </c>
      <c r="F87" s="51">
        <f t="shared" si="47"/>
        <v>0</v>
      </c>
      <c r="G87" s="39">
        <f>0.954-E87</f>
        <v>0.95399999999999996</v>
      </c>
      <c r="H87" s="93">
        <f t="shared" si="48"/>
        <v>0</v>
      </c>
      <c r="I87" s="93">
        <f t="shared" si="48"/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0">
        <f t="shared" si="49"/>
        <v>0.95399999999999996</v>
      </c>
      <c r="T87" s="51">
        <f t="shared" si="50"/>
        <v>0</v>
      </c>
      <c r="U87" s="94">
        <f t="shared" si="36"/>
        <v>0</v>
      </c>
      <c r="V87" s="95" t="s">
        <v>32</v>
      </c>
    </row>
    <row r="88" spans="1:22" ht="47.25">
      <c r="A88" s="23" t="s">
        <v>173</v>
      </c>
      <c r="B88" s="36" t="s">
        <v>329</v>
      </c>
      <c r="C88" s="25" t="s">
        <v>174</v>
      </c>
      <c r="D88" s="51">
        <v>0</v>
      </c>
      <c r="E88" s="51">
        <v>0</v>
      </c>
      <c r="F88" s="51">
        <f t="shared" si="47"/>
        <v>0</v>
      </c>
      <c r="G88" s="39">
        <f>0.477-E88</f>
        <v>0.47699999999999998</v>
      </c>
      <c r="H88" s="93">
        <f t="shared" si="48"/>
        <v>0</v>
      </c>
      <c r="I88" s="93">
        <f t="shared" si="48"/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0">
        <f t="shared" si="49"/>
        <v>0.47699999999999998</v>
      </c>
      <c r="T88" s="51">
        <f t="shared" si="50"/>
        <v>0</v>
      </c>
      <c r="U88" s="94">
        <f t="shared" si="36"/>
        <v>0</v>
      </c>
      <c r="V88" s="95" t="s">
        <v>32</v>
      </c>
    </row>
    <row r="89" spans="1:22" ht="47.25">
      <c r="A89" s="23" t="s">
        <v>175</v>
      </c>
      <c r="B89" s="36" t="s">
        <v>330</v>
      </c>
      <c r="C89" s="25" t="s">
        <v>176</v>
      </c>
      <c r="D89" s="51">
        <v>0</v>
      </c>
      <c r="E89" s="51">
        <v>0</v>
      </c>
      <c r="F89" s="51">
        <f t="shared" si="47"/>
        <v>0</v>
      </c>
      <c r="G89" s="39">
        <f>0.954-E89</f>
        <v>0.95399999999999996</v>
      </c>
      <c r="H89" s="93">
        <f t="shared" si="48"/>
        <v>0</v>
      </c>
      <c r="I89" s="93">
        <f t="shared" si="48"/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0">
        <f t="shared" si="49"/>
        <v>0.95399999999999996</v>
      </c>
      <c r="T89" s="51">
        <f t="shared" si="50"/>
        <v>0</v>
      </c>
      <c r="U89" s="94">
        <f t="shared" si="36"/>
        <v>0</v>
      </c>
      <c r="V89" s="95" t="s">
        <v>32</v>
      </c>
    </row>
    <row r="90" spans="1:22" ht="47.25">
      <c r="A90" s="23" t="s">
        <v>177</v>
      </c>
      <c r="B90" s="43" t="s">
        <v>331</v>
      </c>
      <c r="C90" s="25" t="s">
        <v>178</v>
      </c>
      <c r="D90" s="51">
        <v>0</v>
      </c>
      <c r="E90" s="51">
        <v>0</v>
      </c>
      <c r="F90" s="51">
        <f t="shared" si="47"/>
        <v>0</v>
      </c>
      <c r="G90" s="39">
        <f>0.501-E90</f>
        <v>0.501</v>
      </c>
      <c r="H90" s="93">
        <f t="shared" si="48"/>
        <v>0</v>
      </c>
      <c r="I90" s="93">
        <f t="shared" si="48"/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0">
        <f t="shared" si="49"/>
        <v>0.501</v>
      </c>
      <c r="T90" s="51">
        <f t="shared" si="50"/>
        <v>0</v>
      </c>
      <c r="U90" s="94">
        <f t="shared" si="36"/>
        <v>0</v>
      </c>
      <c r="V90" s="95" t="s">
        <v>32</v>
      </c>
    </row>
    <row r="91" spans="1:22" ht="47.25">
      <c r="A91" s="23" t="s">
        <v>179</v>
      </c>
      <c r="B91" s="43" t="s">
        <v>332</v>
      </c>
      <c r="C91" s="25" t="s">
        <v>180</v>
      </c>
      <c r="D91" s="51">
        <v>0</v>
      </c>
      <c r="E91" s="51">
        <v>0</v>
      </c>
      <c r="F91" s="51">
        <f t="shared" si="47"/>
        <v>0</v>
      </c>
      <c r="G91" s="39">
        <f>0.501-E91</f>
        <v>0.501</v>
      </c>
      <c r="H91" s="93">
        <f t="shared" si="48"/>
        <v>0</v>
      </c>
      <c r="I91" s="93">
        <f t="shared" si="48"/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0">
        <f t="shared" si="49"/>
        <v>0.501</v>
      </c>
      <c r="T91" s="51">
        <f t="shared" si="50"/>
        <v>0</v>
      </c>
      <c r="U91" s="94">
        <f t="shared" si="36"/>
        <v>0</v>
      </c>
      <c r="V91" s="95" t="s">
        <v>32</v>
      </c>
    </row>
    <row r="92" spans="1:22" ht="47.25">
      <c r="A92" s="23" t="s">
        <v>181</v>
      </c>
      <c r="B92" s="43" t="s">
        <v>333</v>
      </c>
      <c r="C92" s="51" t="s">
        <v>182</v>
      </c>
      <c r="D92" s="51">
        <v>0</v>
      </c>
      <c r="E92" s="51">
        <v>0</v>
      </c>
      <c r="F92" s="51">
        <f t="shared" si="47"/>
        <v>0</v>
      </c>
      <c r="G92" s="51">
        <f>0.531-E92</f>
        <v>0.53100000000000003</v>
      </c>
      <c r="H92" s="93">
        <f t="shared" si="48"/>
        <v>0</v>
      </c>
      <c r="I92" s="93">
        <f t="shared" si="48"/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0">
        <f t="shared" si="49"/>
        <v>0.53100000000000003</v>
      </c>
      <c r="T92" s="51">
        <f t="shared" si="50"/>
        <v>0</v>
      </c>
      <c r="U92" s="94">
        <f t="shared" si="36"/>
        <v>0</v>
      </c>
      <c r="V92" s="95" t="s">
        <v>32</v>
      </c>
    </row>
    <row r="93" spans="1:22" ht="47.25">
      <c r="A93" s="23" t="s">
        <v>183</v>
      </c>
      <c r="B93" s="43" t="s">
        <v>334</v>
      </c>
      <c r="C93" s="51" t="s">
        <v>184</v>
      </c>
      <c r="D93" s="51">
        <v>0</v>
      </c>
      <c r="E93" s="51">
        <v>0</v>
      </c>
      <c r="F93" s="51">
        <f t="shared" si="47"/>
        <v>0</v>
      </c>
      <c r="G93" s="51">
        <f>0.531-E93</f>
        <v>0.53100000000000003</v>
      </c>
      <c r="H93" s="93">
        <f t="shared" si="48"/>
        <v>0</v>
      </c>
      <c r="I93" s="93">
        <f t="shared" si="48"/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0">
        <f t="shared" si="49"/>
        <v>0.53100000000000003</v>
      </c>
      <c r="T93" s="51">
        <f t="shared" si="50"/>
        <v>0</v>
      </c>
      <c r="U93" s="94">
        <f t="shared" si="36"/>
        <v>0</v>
      </c>
      <c r="V93" s="95" t="s">
        <v>32</v>
      </c>
    </row>
    <row r="94" spans="1:22" ht="47.25">
      <c r="A94" s="23" t="s">
        <v>185</v>
      </c>
      <c r="B94" s="36" t="s">
        <v>335</v>
      </c>
      <c r="C94" s="25" t="s">
        <v>186</v>
      </c>
      <c r="D94" s="51">
        <v>0</v>
      </c>
      <c r="E94" s="51">
        <v>0</v>
      </c>
      <c r="F94" s="51">
        <f t="shared" si="47"/>
        <v>0</v>
      </c>
      <c r="G94" s="39">
        <f>0.477-E94</f>
        <v>0.47699999999999998</v>
      </c>
      <c r="H94" s="93">
        <f t="shared" si="48"/>
        <v>0</v>
      </c>
      <c r="I94" s="93">
        <f t="shared" si="48"/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0">
        <f t="shared" si="49"/>
        <v>0.47699999999999998</v>
      </c>
      <c r="T94" s="51">
        <f t="shared" si="50"/>
        <v>0</v>
      </c>
      <c r="U94" s="94">
        <f t="shared" si="36"/>
        <v>0</v>
      </c>
      <c r="V94" s="95" t="s">
        <v>32</v>
      </c>
    </row>
    <row r="95" spans="1:22" ht="47.25">
      <c r="A95" s="23" t="s">
        <v>187</v>
      </c>
      <c r="B95" s="36" t="s">
        <v>336</v>
      </c>
      <c r="C95" s="25" t="s">
        <v>188</v>
      </c>
      <c r="D95" s="51">
        <v>0</v>
      </c>
      <c r="E95" s="51">
        <v>0</v>
      </c>
      <c r="F95" s="51">
        <f t="shared" si="47"/>
        <v>0</v>
      </c>
      <c r="G95" s="39">
        <f>0.954-E95</f>
        <v>0.95399999999999996</v>
      </c>
      <c r="H95" s="93">
        <f t="shared" si="48"/>
        <v>0</v>
      </c>
      <c r="I95" s="93">
        <f t="shared" si="48"/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0">
        <f t="shared" si="49"/>
        <v>0.95399999999999996</v>
      </c>
      <c r="T95" s="51">
        <f t="shared" si="50"/>
        <v>0</v>
      </c>
      <c r="U95" s="94">
        <f t="shared" si="36"/>
        <v>0</v>
      </c>
      <c r="V95" s="95" t="s">
        <v>32</v>
      </c>
    </row>
    <row r="96" spans="1:22" ht="47.25">
      <c r="A96" s="23" t="s">
        <v>189</v>
      </c>
      <c r="B96" s="36" t="s">
        <v>337</v>
      </c>
      <c r="C96" s="25" t="s">
        <v>190</v>
      </c>
      <c r="D96" s="51">
        <v>0</v>
      </c>
      <c r="E96" s="51">
        <v>0</v>
      </c>
      <c r="F96" s="51">
        <f t="shared" si="47"/>
        <v>0</v>
      </c>
      <c r="G96" s="51">
        <f>0.954-E96</f>
        <v>0.95399999999999996</v>
      </c>
      <c r="H96" s="93">
        <f t="shared" si="48"/>
        <v>0</v>
      </c>
      <c r="I96" s="93">
        <f t="shared" si="48"/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0">
        <f t="shared" si="49"/>
        <v>0.95399999999999996</v>
      </c>
      <c r="T96" s="51">
        <f t="shared" si="50"/>
        <v>0</v>
      </c>
      <c r="U96" s="94">
        <f t="shared" si="36"/>
        <v>0</v>
      </c>
      <c r="V96" s="95" t="s">
        <v>32</v>
      </c>
    </row>
    <row r="97" spans="1:22" ht="31.5">
      <c r="A97" s="14" t="s">
        <v>191</v>
      </c>
      <c r="B97" s="15" t="s">
        <v>192</v>
      </c>
      <c r="C97" s="13" t="s">
        <v>31</v>
      </c>
      <c r="D97" s="4">
        <f t="shared" ref="D97:T97" si="51">SUM(D98,D114)</f>
        <v>0</v>
      </c>
      <c r="E97" s="4">
        <f t="shared" si="51"/>
        <v>0</v>
      </c>
      <c r="F97" s="4">
        <f t="shared" si="51"/>
        <v>0</v>
      </c>
      <c r="G97" s="4">
        <f t="shared" si="51"/>
        <v>26.937000000000005</v>
      </c>
      <c r="H97" s="4">
        <f t="shared" si="51"/>
        <v>5.7770000000000001</v>
      </c>
      <c r="I97" s="4">
        <f t="shared" si="51"/>
        <v>0.879</v>
      </c>
      <c r="J97" s="4">
        <f t="shared" si="51"/>
        <v>0</v>
      </c>
      <c r="K97" s="4">
        <f t="shared" si="51"/>
        <v>0</v>
      </c>
      <c r="L97" s="4">
        <f t="shared" si="51"/>
        <v>1.034</v>
      </c>
      <c r="M97" s="4">
        <f t="shared" si="51"/>
        <v>0.879</v>
      </c>
      <c r="N97" s="4">
        <f t="shared" si="51"/>
        <v>0</v>
      </c>
      <c r="O97" s="4">
        <f t="shared" si="51"/>
        <v>0</v>
      </c>
      <c r="P97" s="4">
        <f t="shared" si="51"/>
        <v>4.7430000000000003</v>
      </c>
      <c r="Q97" s="4">
        <f t="shared" si="51"/>
        <v>0</v>
      </c>
      <c r="R97" s="4">
        <f t="shared" si="51"/>
        <v>0</v>
      </c>
      <c r="S97" s="4">
        <f t="shared" si="51"/>
        <v>25.947000000000003</v>
      </c>
      <c r="T97" s="4">
        <f t="shared" si="51"/>
        <v>-0.15500000000000003</v>
      </c>
      <c r="U97" s="89">
        <f t="shared" si="36"/>
        <v>-0.14990328820116061</v>
      </c>
      <c r="V97" s="4" t="s">
        <v>32</v>
      </c>
    </row>
    <row r="98" spans="1:22" ht="31.5">
      <c r="A98" s="14" t="s">
        <v>193</v>
      </c>
      <c r="B98" s="15" t="s">
        <v>194</v>
      </c>
      <c r="C98" s="13" t="s">
        <v>31</v>
      </c>
      <c r="D98" s="4">
        <f t="shared" ref="D98:T98" si="52">SUM(D99,D109)</f>
        <v>0</v>
      </c>
      <c r="E98" s="4">
        <f t="shared" si="52"/>
        <v>0</v>
      </c>
      <c r="F98" s="4">
        <f t="shared" si="52"/>
        <v>0</v>
      </c>
      <c r="G98" s="4">
        <f t="shared" si="52"/>
        <v>2.972</v>
      </c>
      <c r="H98" s="4">
        <f t="shared" si="52"/>
        <v>1.034</v>
      </c>
      <c r="I98" s="4">
        <f t="shared" si="52"/>
        <v>0.879</v>
      </c>
      <c r="J98" s="4">
        <f t="shared" si="52"/>
        <v>0</v>
      </c>
      <c r="K98" s="4">
        <f t="shared" si="52"/>
        <v>0</v>
      </c>
      <c r="L98" s="4">
        <f t="shared" si="52"/>
        <v>1.034</v>
      </c>
      <c r="M98" s="4">
        <f t="shared" si="52"/>
        <v>0.879</v>
      </c>
      <c r="N98" s="4">
        <f t="shared" si="52"/>
        <v>0</v>
      </c>
      <c r="O98" s="4">
        <f t="shared" si="52"/>
        <v>0</v>
      </c>
      <c r="P98" s="4">
        <f t="shared" si="52"/>
        <v>0</v>
      </c>
      <c r="Q98" s="4">
        <f t="shared" si="52"/>
        <v>0</v>
      </c>
      <c r="R98" s="4">
        <f t="shared" si="52"/>
        <v>0</v>
      </c>
      <c r="S98" s="4">
        <f t="shared" si="52"/>
        <v>1.982</v>
      </c>
      <c r="T98" s="4">
        <f t="shared" si="52"/>
        <v>-0.15500000000000003</v>
      </c>
      <c r="U98" s="89">
        <f t="shared" si="36"/>
        <v>-0.14990328820116061</v>
      </c>
      <c r="V98" s="4" t="s">
        <v>32</v>
      </c>
    </row>
    <row r="99" spans="1:22" ht="31.5">
      <c r="A99" s="17" t="s">
        <v>195</v>
      </c>
      <c r="B99" s="18" t="s">
        <v>47</v>
      </c>
      <c r="C99" s="7" t="s">
        <v>31</v>
      </c>
      <c r="D99" s="8">
        <f t="shared" ref="D99" si="53">SUM(D100:D108)</f>
        <v>0</v>
      </c>
      <c r="E99" s="8">
        <f t="shared" ref="E99:T99" si="54">SUM(E100:E108)</f>
        <v>0</v>
      </c>
      <c r="F99" s="8">
        <f t="shared" si="54"/>
        <v>0</v>
      </c>
      <c r="G99" s="8">
        <f t="shared" si="54"/>
        <v>2.0390000000000001</v>
      </c>
      <c r="H99" s="8">
        <f t="shared" si="54"/>
        <v>0.10100000000000001</v>
      </c>
      <c r="I99" s="8">
        <f t="shared" si="54"/>
        <v>0.03</v>
      </c>
      <c r="J99" s="8">
        <f t="shared" si="54"/>
        <v>0</v>
      </c>
      <c r="K99" s="8">
        <f t="shared" si="54"/>
        <v>0</v>
      </c>
      <c r="L99" s="8">
        <f t="shared" si="54"/>
        <v>0.10100000000000001</v>
      </c>
      <c r="M99" s="8">
        <f t="shared" si="54"/>
        <v>0.03</v>
      </c>
      <c r="N99" s="8">
        <f t="shared" si="54"/>
        <v>0</v>
      </c>
      <c r="O99" s="8">
        <f t="shared" si="54"/>
        <v>0</v>
      </c>
      <c r="P99" s="8">
        <f t="shared" si="54"/>
        <v>0</v>
      </c>
      <c r="Q99" s="8">
        <f t="shared" si="54"/>
        <v>0</v>
      </c>
      <c r="R99" s="8">
        <f t="shared" si="54"/>
        <v>0</v>
      </c>
      <c r="S99" s="8">
        <f t="shared" si="54"/>
        <v>1.982</v>
      </c>
      <c r="T99" s="8">
        <f t="shared" si="54"/>
        <v>-7.1000000000000008E-2</v>
      </c>
      <c r="U99" s="90">
        <f t="shared" si="36"/>
        <v>-0.70297029702970293</v>
      </c>
      <c r="V99" s="7" t="s">
        <v>32</v>
      </c>
    </row>
    <row r="100" spans="1:22" ht="31.5">
      <c r="A100" s="44" t="s">
        <v>196</v>
      </c>
      <c r="B100" s="36" t="s">
        <v>197</v>
      </c>
      <c r="C100" s="25" t="s">
        <v>198</v>
      </c>
      <c r="D100" s="51">
        <v>0</v>
      </c>
      <c r="E100" s="51">
        <v>0</v>
      </c>
      <c r="F100" s="51">
        <f t="shared" ref="F100:F108" si="55">D100-E100</f>
        <v>0</v>
      </c>
      <c r="G100" s="51">
        <f>0.044-E100</f>
        <v>4.3999999999999997E-2</v>
      </c>
      <c r="H100" s="93">
        <f t="shared" ref="H100:I108" si="56">J100+L100+N100+P100</f>
        <v>4.3999999999999997E-2</v>
      </c>
      <c r="I100" s="93">
        <f t="shared" si="56"/>
        <v>0</v>
      </c>
      <c r="J100" s="51">
        <v>0</v>
      </c>
      <c r="K100" s="51">
        <v>0</v>
      </c>
      <c r="L100" s="51">
        <v>4.3999999999999997E-2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0">
        <f t="shared" ref="S100:S108" si="57">G100-I100</f>
        <v>4.3999999999999997E-2</v>
      </c>
      <c r="T100" s="51">
        <f t="shared" ref="T100:T113" si="58">I100-(J100+L100+N100)</f>
        <v>-4.3999999999999997E-2</v>
      </c>
      <c r="U100" s="94">
        <f t="shared" si="36"/>
        <v>-1</v>
      </c>
      <c r="V100" s="95" t="s">
        <v>289</v>
      </c>
    </row>
    <row r="101" spans="1:22" ht="31.5">
      <c r="A101" s="44" t="s">
        <v>199</v>
      </c>
      <c r="B101" s="36" t="s">
        <v>200</v>
      </c>
      <c r="C101" s="25" t="s">
        <v>201</v>
      </c>
      <c r="D101" s="51">
        <v>0</v>
      </c>
      <c r="E101" s="51">
        <v>0</v>
      </c>
      <c r="F101" s="51">
        <f t="shared" si="55"/>
        <v>0</v>
      </c>
      <c r="G101" s="51">
        <f>0-E101</f>
        <v>0</v>
      </c>
      <c r="H101" s="93">
        <f t="shared" si="56"/>
        <v>0</v>
      </c>
      <c r="I101" s="93">
        <f t="shared" si="56"/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0">
        <f t="shared" si="57"/>
        <v>0</v>
      </c>
      <c r="T101" s="51">
        <f t="shared" si="58"/>
        <v>0</v>
      </c>
      <c r="U101" s="94">
        <f t="shared" si="36"/>
        <v>0</v>
      </c>
      <c r="V101" s="95" t="s">
        <v>32</v>
      </c>
    </row>
    <row r="102" spans="1:22" ht="62.25" customHeight="1">
      <c r="A102" s="44" t="s">
        <v>202</v>
      </c>
      <c r="B102" s="36" t="s">
        <v>203</v>
      </c>
      <c r="C102" s="25" t="s">
        <v>204</v>
      </c>
      <c r="D102" s="51">
        <v>0</v>
      </c>
      <c r="E102" s="51">
        <v>0</v>
      </c>
      <c r="F102" s="51">
        <f t="shared" si="55"/>
        <v>0</v>
      </c>
      <c r="G102" s="51">
        <f>0.057-E102</f>
        <v>5.7000000000000002E-2</v>
      </c>
      <c r="H102" s="93">
        <f t="shared" si="56"/>
        <v>5.7000000000000002E-2</v>
      </c>
      <c r="I102" s="93">
        <f t="shared" si="56"/>
        <v>0.03</v>
      </c>
      <c r="J102" s="51">
        <v>0</v>
      </c>
      <c r="K102" s="51">
        <v>0</v>
      </c>
      <c r="L102" s="51">
        <v>5.7000000000000002E-2</v>
      </c>
      <c r="M102" s="51">
        <v>0.03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0">
        <v>0</v>
      </c>
      <c r="T102" s="51">
        <f t="shared" si="58"/>
        <v>-2.7000000000000003E-2</v>
      </c>
      <c r="U102" s="94">
        <f t="shared" si="36"/>
        <v>-0.47368421052631582</v>
      </c>
      <c r="V102" s="95" t="s">
        <v>233</v>
      </c>
    </row>
    <row r="103" spans="1:22" ht="31.5">
      <c r="A103" s="44" t="s">
        <v>205</v>
      </c>
      <c r="B103" s="36" t="s">
        <v>206</v>
      </c>
      <c r="C103" s="25" t="s">
        <v>207</v>
      </c>
      <c r="D103" s="51">
        <v>0</v>
      </c>
      <c r="E103" s="51">
        <v>0</v>
      </c>
      <c r="F103" s="51">
        <f t="shared" si="55"/>
        <v>0</v>
      </c>
      <c r="G103" s="51">
        <f>0-E103</f>
        <v>0</v>
      </c>
      <c r="H103" s="93">
        <f t="shared" si="56"/>
        <v>0</v>
      </c>
      <c r="I103" s="93">
        <f t="shared" si="56"/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0">
        <f t="shared" si="57"/>
        <v>0</v>
      </c>
      <c r="T103" s="51">
        <f t="shared" si="58"/>
        <v>0</v>
      </c>
      <c r="U103" s="94">
        <f t="shared" si="36"/>
        <v>0</v>
      </c>
      <c r="V103" s="95" t="s">
        <v>32</v>
      </c>
    </row>
    <row r="104" spans="1:22" ht="31.5">
      <c r="A104" s="44" t="s">
        <v>208</v>
      </c>
      <c r="B104" s="36" t="s">
        <v>209</v>
      </c>
      <c r="C104" s="25" t="s">
        <v>210</v>
      </c>
      <c r="D104" s="51">
        <v>0</v>
      </c>
      <c r="E104" s="51">
        <v>0</v>
      </c>
      <c r="F104" s="51">
        <f t="shared" si="55"/>
        <v>0</v>
      </c>
      <c r="G104" s="51">
        <f>0.295-E104</f>
        <v>0.29499999999999998</v>
      </c>
      <c r="H104" s="93">
        <f t="shared" si="56"/>
        <v>0</v>
      </c>
      <c r="I104" s="93">
        <f t="shared" si="56"/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0">
        <f t="shared" si="57"/>
        <v>0.29499999999999998</v>
      </c>
      <c r="T104" s="51">
        <f t="shared" si="58"/>
        <v>0</v>
      </c>
      <c r="U104" s="94">
        <f t="shared" si="36"/>
        <v>0</v>
      </c>
      <c r="V104" s="95" t="s">
        <v>32</v>
      </c>
    </row>
    <row r="105" spans="1:22" ht="47.25">
      <c r="A105" s="44" t="s">
        <v>211</v>
      </c>
      <c r="B105" s="36" t="s">
        <v>212</v>
      </c>
      <c r="C105" s="25" t="s">
        <v>213</v>
      </c>
      <c r="D105" s="51">
        <v>0</v>
      </c>
      <c r="E105" s="51">
        <v>0</v>
      </c>
      <c r="F105" s="51">
        <f t="shared" si="55"/>
        <v>0</v>
      </c>
      <c r="G105" s="51">
        <f>0-E105</f>
        <v>0</v>
      </c>
      <c r="H105" s="93">
        <f t="shared" si="56"/>
        <v>0</v>
      </c>
      <c r="I105" s="93">
        <f t="shared" si="56"/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0">
        <f t="shared" si="57"/>
        <v>0</v>
      </c>
      <c r="T105" s="51">
        <f t="shared" si="58"/>
        <v>0</v>
      </c>
      <c r="U105" s="94">
        <f t="shared" si="36"/>
        <v>0</v>
      </c>
      <c r="V105" s="95" t="s">
        <v>32</v>
      </c>
    </row>
    <row r="106" spans="1:22" ht="31.5">
      <c r="A106" s="44" t="s">
        <v>214</v>
      </c>
      <c r="B106" s="36" t="s">
        <v>215</v>
      </c>
      <c r="C106" s="25" t="s">
        <v>216</v>
      </c>
      <c r="D106" s="51">
        <v>0</v>
      </c>
      <c r="E106" s="51">
        <v>0</v>
      </c>
      <c r="F106" s="51">
        <f t="shared" si="55"/>
        <v>0</v>
      </c>
      <c r="G106" s="51">
        <f>0-E106</f>
        <v>0</v>
      </c>
      <c r="H106" s="93">
        <f t="shared" si="56"/>
        <v>0</v>
      </c>
      <c r="I106" s="93">
        <f t="shared" si="56"/>
        <v>0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0">
        <f t="shared" si="57"/>
        <v>0</v>
      </c>
      <c r="T106" s="51">
        <f t="shared" si="58"/>
        <v>0</v>
      </c>
      <c r="U106" s="94">
        <f t="shared" si="36"/>
        <v>0</v>
      </c>
      <c r="V106" s="95" t="s">
        <v>32</v>
      </c>
    </row>
    <row r="107" spans="1:22" ht="31.5">
      <c r="A107" s="44" t="s">
        <v>217</v>
      </c>
      <c r="B107" s="36" t="s">
        <v>218</v>
      </c>
      <c r="C107" s="25" t="s">
        <v>219</v>
      </c>
      <c r="D107" s="51">
        <v>0</v>
      </c>
      <c r="E107" s="51">
        <v>0</v>
      </c>
      <c r="F107" s="51">
        <f t="shared" si="55"/>
        <v>0</v>
      </c>
      <c r="G107" s="51">
        <f>0-E107</f>
        <v>0</v>
      </c>
      <c r="H107" s="93">
        <f t="shared" si="56"/>
        <v>0</v>
      </c>
      <c r="I107" s="93">
        <f t="shared" si="56"/>
        <v>0</v>
      </c>
      <c r="J107" s="51">
        <v>0</v>
      </c>
      <c r="K107" s="51">
        <v>0</v>
      </c>
      <c r="L107" s="51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0">
        <f t="shared" si="57"/>
        <v>0</v>
      </c>
      <c r="T107" s="51">
        <f t="shared" si="58"/>
        <v>0</v>
      </c>
      <c r="U107" s="94">
        <f t="shared" si="36"/>
        <v>0</v>
      </c>
      <c r="V107" s="95" t="s">
        <v>32</v>
      </c>
    </row>
    <row r="108" spans="1:22" ht="31.5">
      <c r="A108" s="44" t="s">
        <v>220</v>
      </c>
      <c r="B108" s="24" t="s">
        <v>221</v>
      </c>
      <c r="C108" s="51" t="s">
        <v>222</v>
      </c>
      <c r="D108" s="51">
        <v>0</v>
      </c>
      <c r="E108" s="51">
        <v>0</v>
      </c>
      <c r="F108" s="51">
        <f t="shared" si="55"/>
        <v>0</v>
      </c>
      <c r="G108" s="51">
        <f>1.643-E108</f>
        <v>1.643</v>
      </c>
      <c r="H108" s="93">
        <f t="shared" si="56"/>
        <v>0</v>
      </c>
      <c r="I108" s="93">
        <f t="shared" si="56"/>
        <v>0</v>
      </c>
      <c r="J108" s="51">
        <v>0</v>
      </c>
      <c r="K108" s="51"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0">
        <f t="shared" si="57"/>
        <v>1.643</v>
      </c>
      <c r="T108" s="51">
        <f t="shared" si="58"/>
        <v>0</v>
      </c>
      <c r="U108" s="94">
        <f t="shared" si="36"/>
        <v>0</v>
      </c>
      <c r="V108" s="95" t="s">
        <v>32</v>
      </c>
    </row>
    <row r="109" spans="1:22" ht="31.5">
      <c r="A109" s="40" t="s">
        <v>223</v>
      </c>
      <c r="B109" s="45" t="s">
        <v>122</v>
      </c>
      <c r="C109" s="42" t="s">
        <v>31</v>
      </c>
      <c r="D109" s="10">
        <f t="shared" ref="D109" si="59">SUM(D110:D113)</f>
        <v>0</v>
      </c>
      <c r="E109" s="10">
        <f t="shared" ref="E109:T109" si="60">SUM(E110:E113)</f>
        <v>0</v>
      </c>
      <c r="F109" s="10">
        <f t="shared" si="60"/>
        <v>0</v>
      </c>
      <c r="G109" s="10">
        <f t="shared" si="60"/>
        <v>0.93299999999999994</v>
      </c>
      <c r="H109" s="10">
        <f t="shared" si="60"/>
        <v>0.93299999999999994</v>
      </c>
      <c r="I109" s="10">
        <f t="shared" si="60"/>
        <v>0.84899999999999998</v>
      </c>
      <c r="J109" s="10">
        <f t="shared" si="60"/>
        <v>0</v>
      </c>
      <c r="K109" s="10">
        <f t="shared" si="60"/>
        <v>0</v>
      </c>
      <c r="L109" s="10">
        <f t="shared" si="60"/>
        <v>0.93299999999999994</v>
      </c>
      <c r="M109" s="10">
        <f t="shared" si="60"/>
        <v>0.84899999999999998</v>
      </c>
      <c r="N109" s="10">
        <f t="shared" si="60"/>
        <v>0</v>
      </c>
      <c r="O109" s="10">
        <f t="shared" si="60"/>
        <v>0</v>
      </c>
      <c r="P109" s="10">
        <f t="shared" si="60"/>
        <v>0</v>
      </c>
      <c r="Q109" s="10">
        <f t="shared" si="60"/>
        <v>0</v>
      </c>
      <c r="R109" s="10">
        <f t="shared" si="60"/>
        <v>0</v>
      </c>
      <c r="S109" s="10">
        <f t="shared" si="60"/>
        <v>0</v>
      </c>
      <c r="T109" s="10">
        <f t="shared" si="60"/>
        <v>-8.4000000000000005E-2</v>
      </c>
      <c r="U109" s="91">
        <f>IF(I109&gt;0,(IF((SUM(J109+L109+N109)=0), 1,(I109/SUM(J109+L109+N109)-1))),(IF((SUM(J109+L109+N109)=0), 0,(I109/SUM(J109+L109+N109)-1))))</f>
        <v>-9.0032154340836001E-2</v>
      </c>
      <c r="V109" s="10" t="s">
        <v>32</v>
      </c>
    </row>
    <row r="110" spans="1:22" ht="63">
      <c r="A110" s="44" t="s">
        <v>224</v>
      </c>
      <c r="B110" s="36" t="s">
        <v>225</v>
      </c>
      <c r="C110" s="25" t="s">
        <v>226</v>
      </c>
      <c r="D110" s="51">
        <v>0</v>
      </c>
      <c r="E110" s="51">
        <v>0</v>
      </c>
      <c r="F110" s="51">
        <f t="shared" ref="F110:F113" si="61">D110-E110</f>
        <v>0</v>
      </c>
      <c r="G110" s="51">
        <f>0.171-E110</f>
        <v>0.17100000000000001</v>
      </c>
      <c r="H110" s="93">
        <f t="shared" ref="H110:I113" si="62">J110+L110+N110+P110</f>
        <v>0.17100000000000001</v>
      </c>
      <c r="I110" s="93">
        <f t="shared" si="62"/>
        <v>0.17100000000000001</v>
      </c>
      <c r="J110" s="51">
        <v>0</v>
      </c>
      <c r="K110" s="51">
        <v>0</v>
      </c>
      <c r="L110" s="51">
        <v>0.17100000000000001</v>
      </c>
      <c r="M110" s="51">
        <v>0.17100000000000001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0">
        <f t="shared" ref="S110:S113" si="63">G110-I110</f>
        <v>0</v>
      </c>
      <c r="T110" s="51">
        <f t="shared" si="58"/>
        <v>0</v>
      </c>
      <c r="U110" s="94">
        <f t="shared" ref="U110:U119" si="64">IF(I110&gt;0,(IF((SUM(J110+L110+N110)=0), 1,(I110/SUM(J110+L110+N110)-1))),(IF((SUM(J110+L110+N110)=0), 0,(I110/SUM(J110+L110+N110)-1))))</f>
        <v>0</v>
      </c>
      <c r="V110" s="95" t="s">
        <v>32</v>
      </c>
    </row>
    <row r="111" spans="1:22" ht="31.5">
      <c r="A111" s="44" t="s">
        <v>227</v>
      </c>
      <c r="B111" s="36" t="s">
        <v>228</v>
      </c>
      <c r="C111" s="25" t="s">
        <v>229</v>
      </c>
      <c r="D111" s="51">
        <v>0</v>
      </c>
      <c r="E111" s="51">
        <v>0</v>
      </c>
      <c r="F111" s="51">
        <f t="shared" si="61"/>
        <v>0</v>
      </c>
      <c r="G111" s="51">
        <f>0.436-E111</f>
        <v>0.436</v>
      </c>
      <c r="H111" s="93">
        <f t="shared" si="62"/>
        <v>0.436</v>
      </c>
      <c r="I111" s="93">
        <f t="shared" si="62"/>
        <v>0.436</v>
      </c>
      <c r="J111" s="51">
        <v>0</v>
      </c>
      <c r="K111" s="51">
        <v>0</v>
      </c>
      <c r="L111" s="51">
        <v>0.436</v>
      </c>
      <c r="M111" s="51">
        <v>0.436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0">
        <f t="shared" si="63"/>
        <v>0</v>
      </c>
      <c r="T111" s="51">
        <f t="shared" si="58"/>
        <v>0</v>
      </c>
      <c r="U111" s="94">
        <f t="shared" si="64"/>
        <v>0</v>
      </c>
      <c r="V111" s="95" t="s">
        <v>32</v>
      </c>
    </row>
    <row r="112" spans="1:22" ht="63">
      <c r="A112" s="44" t="s">
        <v>230</v>
      </c>
      <c r="B112" s="36" t="s">
        <v>231</v>
      </c>
      <c r="C112" s="25" t="s">
        <v>232</v>
      </c>
      <c r="D112" s="51">
        <v>0</v>
      </c>
      <c r="E112" s="51">
        <v>0</v>
      </c>
      <c r="F112" s="51">
        <f t="shared" si="61"/>
        <v>0</v>
      </c>
      <c r="G112" s="51">
        <f>0.186-E112</f>
        <v>0.186</v>
      </c>
      <c r="H112" s="93">
        <f t="shared" si="62"/>
        <v>0.186</v>
      </c>
      <c r="I112" s="93">
        <f t="shared" si="62"/>
        <v>0.10199999999999999</v>
      </c>
      <c r="J112" s="51">
        <v>0</v>
      </c>
      <c r="K112" s="51">
        <v>0</v>
      </c>
      <c r="L112" s="51">
        <v>0.186</v>
      </c>
      <c r="M112" s="51">
        <v>0.10199999999999999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0">
        <v>0</v>
      </c>
      <c r="T112" s="51">
        <f t="shared" si="58"/>
        <v>-8.4000000000000005E-2</v>
      </c>
      <c r="U112" s="94">
        <f t="shared" si="64"/>
        <v>-0.45161290322580649</v>
      </c>
      <c r="V112" s="95" t="s">
        <v>233</v>
      </c>
    </row>
    <row r="113" spans="1:22" ht="31.5">
      <c r="A113" s="44" t="s">
        <v>234</v>
      </c>
      <c r="B113" s="36" t="s">
        <v>235</v>
      </c>
      <c r="C113" s="25" t="s">
        <v>236</v>
      </c>
      <c r="D113" s="51">
        <v>0</v>
      </c>
      <c r="E113" s="51">
        <v>0</v>
      </c>
      <c r="F113" s="51">
        <f t="shared" si="61"/>
        <v>0</v>
      </c>
      <c r="G113" s="51">
        <f>0.14-E113</f>
        <v>0.14000000000000001</v>
      </c>
      <c r="H113" s="93">
        <f t="shared" si="62"/>
        <v>0.14000000000000001</v>
      </c>
      <c r="I113" s="93">
        <f t="shared" si="62"/>
        <v>0.14000000000000001</v>
      </c>
      <c r="J113" s="51">
        <v>0</v>
      </c>
      <c r="K113" s="51">
        <v>0</v>
      </c>
      <c r="L113" s="51">
        <v>0.14000000000000001</v>
      </c>
      <c r="M113" s="51">
        <v>0.14000000000000001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0">
        <f t="shared" si="63"/>
        <v>0</v>
      </c>
      <c r="T113" s="51">
        <f t="shared" si="58"/>
        <v>0</v>
      </c>
      <c r="U113" s="94">
        <f t="shared" si="64"/>
        <v>0</v>
      </c>
      <c r="V113" s="95" t="s">
        <v>32</v>
      </c>
    </row>
    <row r="114" spans="1:22">
      <c r="A114" s="14" t="s">
        <v>237</v>
      </c>
      <c r="B114" s="15" t="s">
        <v>238</v>
      </c>
      <c r="C114" s="13" t="s">
        <v>31</v>
      </c>
      <c r="D114" s="4">
        <f t="shared" ref="D114:T114" si="65">SUM(D115,D120)</f>
        <v>0</v>
      </c>
      <c r="E114" s="4">
        <f t="shared" si="65"/>
        <v>0</v>
      </c>
      <c r="F114" s="4">
        <f t="shared" si="65"/>
        <v>0</v>
      </c>
      <c r="G114" s="4">
        <f t="shared" si="65"/>
        <v>23.965000000000003</v>
      </c>
      <c r="H114" s="4">
        <f t="shared" si="65"/>
        <v>4.7430000000000003</v>
      </c>
      <c r="I114" s="4">
        <f t="shared" si="65"/>
        <v>0</v>
      </c>
      <c r="J114" s="4">
        <f t="shared" si="65"/>
        <v>0</v>
      </c>
      <c r="K114" s="4">
        <f t="shared" si="65"/>
        <v>0</v>
      </c>
      <c r="L114" s="4">
        <f t="shared" si="65"/>
        <v>0</v>
      </c>
      <c r="M114" s="4">
        <f t="shared" si="65"/>
        <v>0</v>
      </c>
      <c r="N114" s="4">
        <f t="shared" si="65"/>
        <v>0</v>
      </c>
      <c r="O114" s="4">
        <f t="shared" si="65"/>
        <v>0</v>
      </c>
      <c r="P114" s="4">
        <f t="shared" si="65"/>
        <v>4.7430000000000003</v>
      </c>
      <c r="Q114" s="4">
        <f t="shared" si="65"/>
        <v>0</v>
      </c>
      <c r="R114" s="4">
        <f t="shared" si="65"/>
        <v>0</v>
      </c>
      <c r="S114" s="4">
        <f t="shared" si="65"/>
        <v>23.965000000000003</v>
      </c>
      <c r="T114" s="4">
        <f t="shared" si="65"/>
        <v>0</v>
      </c>
      <c r="U114" s="89">
        <f t="shared" si="64"/>
        <v>0</v>
      </c>
      <c r="V114" s="4" t="s">
        <v>32</v>
      </c>
    </row>
    <row r="115" spans="1:22" ht="31.5">
      <c r="A115" s="28" t="s">
        <v>239</v>
      </c>
      <c r="B115" s="18" t="s">
        <v>47</v>
      </c>
      <c r="C115" s="7" t="s">
        <v>31</v>
      </c>
      <c r="D115" s="8">
        <f t="shared" ref="D115" si="66">SUM(D116:D119)</f>
        <v>0</v>
      </c>
      <c r="E115" s="8">
        <f t="shared" ref="E115:T115" si="67">SUM(E116:E119)</f>
        <v>0</v>
      </c>
      <c r="F115" s="8">
        <f t="shared" si="67"/>
        <v>0</v>
      </c>
      <c r="G115" s="8">
        <f t="shared" si="67"/>
        <v>11.797000000000001</v>
      </c>
      <c r="H115" s="8">
        <f t="shared" si="67"/>
        <v>4.7430000000000003</v>
      </c>
      <c r="I115" s="8">
        <f t="shared" si="67"/>
        <v>0</v>
      </c>
      <c r="J115" s="8">
        <f t="shared" si="67"/>
        <v>0</v>
      </c>
      <c r="K115" s="8">
        <f t="shared" si="67"/>
        <v>0</v>
      </c>
      <c r="L115" s="8">
        <f t="shared" si="67"/>
        <v>0</v>
      </c>
      <c r="M115" s="8">
        <f t="shared" si="67"/>
        <v>0</v>
      </c>
      <c r="N115" s="8">
        <f t="shared" si="67"/>
        <v>0</v>
      </c>
      <c r="O115" s="8">
        <f t="shared" si="67"/>
        <v>0</v>
      </c>
      <c r="P115" s="8">
        <f t="shared" si="67"/>
        <v>4.7430000000000003</v>
      </c>
      <c r="Q115" s="8">
        <f t="shared" si="67"/>
        <v>0</v>
      </c>
      <c r="R115" s="8">
        <f t="shared" si="67"/>
        <v>0</v>
      </c>
      <c r="S115" s="8">
        <f t="shared" si="67"/>
        <v>11.797000000000001</v>
      </c>
      <c r="T115" s="8">
        <f t="shared" si="67"/>
        <v>0</v>
      </c>
      <c r="U115" s="90">
        <f t="shared" si="64"/>
        <v>0</v>
      </c>
      <c r="V115" s="7" t="s">
        <v>32</v>
      </c>
    </row>
    <row r="116" spans="1:22" ht="23.25" customHeight="1">
      <c r="A116" s="23" t="s">
        <v>240</v>
      </c>
      <c r="B116" s="36" t="s">
        <v>241</v>
      </c>
      <c r="C116" s="25" t="s">
        <v>242</v>
      </c>
      <c r="D116" s="51">
        <v>0</v>
      </c>
      <c r="E116" s="51">
        <v>0</v>
      </c>
      <c r="F116" s="51">
        <f t="shared" ref="F116:F119" si="68">D116-E116</f>
        <v>0</v>
      </c>
      <c r="G116" s="51">
        <f>0.54+0.583-E116</f>
        <v>1.123</v>
      </c>
      <c r="H116" s="93">
        <f t="shared" ref="H116:I119" si="69">J116+L116+N116+P116</f>
        <v>1.123</v>
      </c>
      <c r="I116" s="93">
        <f t="shared" si="69"/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  <c r="O116" s="51">
        <v>0</v>
      </c>
      <c r="P116" s="51">
        <f>0.54+0.583</f>
        <v>1.123</v>
      </c>
      <c r="Q116" s="51">
        <v>0</v>
      </c>
      <c r="R116" s="51">
        <v>0</v>
      </c>
      <c r="S116" s="50">
        <f t="shared" ref="S116:S119" si="70">G116-I116</f>
        <v>1.123</v>
      </c>
      <c r="T116" s="51">
        <f t="shared" ref="T116:T123" si="71">I116-(J116+L116+N116)</f>
        <v>0</v>
      </c>
      <c r="U116" s="94">
        <f t="shared" si="64"/>
        <v>0</v>
      </c>
      <c r="V116" s="95" t="s">
        <v>32</v>
      </c>
    </row>
    <row r="117" spans="1:22" ht="31.5">
      <c r="A117" s="108" t="s">
        <v>243</v>
      </c>
      <c r="B117" s="35" t="s">
        <v>244</v>
      </c>
      <c r="C117" s="25" t="s">
        <v>245</v>
      </c>
      <c r="D117" s="51">
        <v>0</v>
      </c>
      <c r="E117" s="51">
        <v>0</v>
      </c>
      <c r="F117" s="51">
        <f t="shared" si="68"/>
        <v>0</v>
      </c>
      <c r="G117" s="51">
        <f>3.62-E117</f>
        <v>3.62</v>
      </c>
      <c r="H117" s="93">
        <f t="shared" si="69"/>
        <v>3.62</v>
      </c>
      <c r="I117" s="93">
        <f t="shared" si="69"/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3.62</v>
      </c>
      <c r="Q117" s="51">
        <v>0</v>
      </c>
      <c r="R117" s="51">
        <v>0</v>
      </c>
      <c r="S117" s="50">
        <f t="shared" si="70"/>
        <v>3.62</v>
      </c>
      <c r="T117" s="51">
        <f t="shared" si="71"/>
        <v>0</v>
      </c>
      <c r="U117" s="94">
        <f t="shared" si="64"/>
        <v>0</v>
      </c>
      <c r="V117" s="95" t="s">
        <v>32</v>
      </c>
    </row>
    <row r="118" spans="1:22" ht="31.5">
      <c r="A118" s="23" t="s">
        <v>246</v>
      </c>
      <c r="B118" s="43" t="s">
        <v>247</v>
      </c>
      <c r="C118" s="25" t="s">
        <v>248</v>
      </c>
      <c r="D118" s="51">
        <v>0</v>
      </c>
      <c r="E118" s="51">
        <v>0</v>
      </c>
      <c r="F118" s="51">
        <f t="shared" si="68"/>
        <v>0</v>
      </c>
      <c r="G118" s="46">
        <f>1.008-E118</f>
        <v>1.008</v>
      </c>
      <c r="H118" s="93">
        <f t="shared" si="69"/>
        <v>0</v>
      </c>
      <c r="I118" s="93">
        <f t="shared" si="69"/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0">
        <f t="shared" si="70"/>
        <v>1.008</v>
      </c>
      <c r="T118" s="51">
        <f t="shared" si="71"/>
        <v>0</v>
      </c>
      <c r="U118" s="94">
        <f t="shared" si="64"/>
        <v>0</v>
      </c>
      <c r="V118" s="95" t="s">
        <v>32</v>
      </c>
    </row>
    <row r="119" spans="1:22" ht="31.5">
      <c r="A119" s="44" t="s">
        <v>249</v>
      </c>
      <c r="B119" s="24" t="s">
        <v>250</v>
      </c>
      <c r="C119" s="51" t="s">
        <v>251</v>
      </c>
      <c r="D119" s="51">
        <v>0</v>
      </c>
      <c r="E119" s="51">
        <v>0</v>
      </c>
      <c r="F119" s="51">
        <f t="shared" si="68"/>
        <v>0</v>
      </c>
      <c r="G119" s="51">
        <f>6.046-E119</f>
        <v>6.0460000000000003</v>
      </c>
      <c r="H119" s="93">
        <f t="shared" si="69"/>
        <v>0</v>
      </c>
      <c r="I119" s="93">
        <f t="shared" si="69"/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0">
        <f t="shared" si="70"/>
        <v>6.0460000000000003</v>
      </c>
      <c r="T119" s="51">
        <f t="shared" si="71"/>
        <v>0</v>
      </c>
      <c r="U119" s="94">
        <f t="shared" si="64"/>
        <v>0</v>
      </c>
      <c r="V119" s="95" t="s">
        <v>32</v>
      </c>
    </row>
    <row r="120" spans="1:22" ht="31.5">
      <c r="A120" s="40" t="s">
        <v>252</v>
      </c>
      <c r="B120" s="45" t="s">
        <v>122</v>
      </c>
      <c r="C120" s="42" t="s">
        <v>31</v>
      </c>
      <c r="D120" s="10">
        <f t="shared" ref="D120" si="72">SUM(D121:D123)</f>
        <v>0</v>
      </c>
      <c r="E120" s="10">
        <f t="shared" ref="E120:F120" si="73">SUM(E121:E123)</f>
        <v>0</v>
      </c>
      <c r="F120" s="10">
        <f t="shared" si="73"/>
        <v>0</v>
      </c>
      <c r="G120" s="10">
        <f t="shared" ref="G120" si="74">IF(NOT(SUM(G121:G123)=0),SUM(G121:G123),"нд")</f>
        <v>12.168000000000001</v>
      </c>
      <c r="H120" s="10">
        <f t="shared" ref="H120:T120" si="75">SUM(H121:H123)</f>
        <v>0</v>
      </c>
      <c r="I120" s="10">
        <f t="shared" si="75"/>
        <v>0</v>
      </c>
      <c r="J120" s="10">
        <f t="shared" si="75"/>
        <v>0</v>
      </c>
      <c r="K120" s="10">
        <f t="shared" si="75"/>
        <v>0</v>
      </c>
      <c r="L120" s="10">
        <f t="shared" si="75"/>
        <v>0</v>
      </c>
      <c r="M120" s="10">
        <f t="shared" si="75"/>
        <v>0</v>
      </c>
      <c r="N120" s="10">
        <f t="shared" si="75"/>
        <v>0</v>
      </c>
      <c r="O120" s="10">
        <f t="shared" si="75"/>
        <v>0</v>
      </c>
      <c r="P120" s="10">
        <f t="shared" si="75"/>
        <v>0</v>
      </c>
      <c r="Q120" s="10">
        <f t="shared" si="75"/>
        <v>0</v>
      </c>
      <c r="R120" s="10">
        <f t="shared" si="75"/>
        <v>0</v>
      </c>
      <c r="S120" s="10">
        <f t="shared" si="75"/>
        <v>12.168000000000001</v>
      </c>
      <c r="T120" s="10">
        <f t="shared" si="75"/>
        <v>0</v>
      </c>
      <c r="U120" s="91">
        <f>IF(I120&gt;0,(IF((SUM(J120+L120+N120)=0), 1,(I120/SUM(J120+L120+N120)-1))),(IF((SUM(J120+L120+N120)=0), 0,(I120/SUM(J120+L120+N120)-1))))</f>
        <v>0</v>
      </c>
      <c r="V120" s="10" t="s">
        <v>32</v>
      </c>
    </row>
    <row r="121" spans="1:22">
      <c r="A121" s="20" t="s">
        <v>253</v>
      </c>
      <c r="B121" s="35" t="s">
        <v>254</v>
      </c>
      <c r="C121" s="22" t="s">
        <v>255</v>
      </c>
      <c r="D121" s="51">
        <v>0</v>
      </c>
      <c r="E121" s="51">
        <v>0</v>
      </c>
      <c r="F121" s="51">
        <f t="shared" ref="F121:F123" si="76">D121-E121</f>
        <v>0</v>
      </c>
      <c r="G121" s="38">
        <f>4.349-E121</f>
        <v>4.3490000000000002</v>
      </c>
      <c r="H121" s="93">
        <f t="shared" ref="H121:I123" si="77">J121+L121+N121+P121</f>
        <v>0</v>
      </c>
      <c r="I121" s="93">
        <f t="shared" si="77"/>
        <v>0</v>
      </c>
      <c r="J121" s="51">
        <v>0</v>
      </c>
      <c r="K121" s="51">
        <v>0</v>
      </c>
      <c r="L121" s="51">
        <v>0</v>
      </c>
      <c r="M121" s="51">
        <v>0</v>
      </c>
      <c r="N121" s="51">
        <v>0</v>
      </c>
      <c r="O121" s="51">
        <v>0</v>
      </c>
      <c r="P121" s="51">
        <v>0</v>
      </c>
      <c r="Q121" s="51">
        <v>0</v>
      </c>
      <c r="R121" s="51">
        <v>0</v>
      </c>
      <c r="S121" s="50">
        <f t="shared" ref="S121:S123" si="78">G121-I121</f>
        <v>4.3490000000000002</v>
      </c>
      <c r="T121" s="51">
        <f t="shared" si="71"/>
        <v>0</v>
      </c>
      <c r="U121" s="94">
        <f t="shared" ref="U121:U138" si="79">IF(I121&gt;0,(IF((SUM(J121+L121+N121)=0), 1,(I121/SUM(J121+L121+N121)-1))),(IF((SUM(J121+L121+N121)=0), 0,(I121/SUM(J121+L121+N121)-1))))</f>
        <v>0</v>
      </c>
      <c r="V121" s="95" t="s">
        <v>32</v>
      </c>
    </row>
    <row r="122" spans="1:22" ht="47.25">
      <c r="A122" s="23" t="s">
        <v>256</v>
      </c>
      <c r="B122" s="47" t="s">
        <v>257</v>
      </c>
      <c r="C122" s="25" t="s">
        <v>258</v>
      </c>
      <c r="D122" s="51">
        <v>0</v>
      </c>
      <c r="E122" s="51">
        <v>0</v>
      </c>
      <c r="F122" s="51">
        <f t="shared" si="76"/>
        <v>0</v>
      </c>
      <c r="G122" s="46">
        <f>3.967-E122</f>
        <v>3.9670000000000001</v>
      </c>
      <c r="H122" s="93">
        <f t="shared" si="77"/>
        <v>0</v>
      </c>
      <c r="I122" s="93">
        <f t="shared" si="77"/>
        <v>0</v>
      </c>
      <c r="J122" s="51">
        <v>0</v>
      </c>
      <c r="K122" s="51">
        <v>0</v>
      </c>
      <c r="L122" s="51">
        <v>0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0</v>
      </c>
      <c r="S122" s="50">
        <f t="shared" si="78"/>
        <v>3.9670000000000001</v>
      </c>
      <c r="T122" s="51">
        <f t="shared" si="71"/>
        <v>0</v>
      </c>
      <c r="U122" s="94">
        <f t="shared" si="79"/>
        <v>0</v>
      </c>
      <c r="V122" s="95" t="s">
        <v>32</v>
      </c>
    </row>
    <row r="123" spans="1:22" ht="31.5">
      <c r="A123" s="44" t="s">
        <v>259</v>
      </c>
      <c r="B123" s="24" t="s">
        <v>260</v>
      </c>
      <c r="C123" s="51" t="s">
        <v>261</v>
      </c>
      <c r="D123" s="51">
        <v>0</v>
      </c>
      <c r="E123" s="51">
        <v>0</v>
      </c>
      <c r="F123" s="51">
        <f t="shared" si="76"/>
        <v>0</v>
      </c>
      <c r="G123" s="51">
        <f>3.852-E123</f>
        <v>3.8519999999999999</v>
      </c>
      <c r="H123" s="93">
        <f t="shared" si="77"/>
        <v>0</v>
      </c>
      <c r="I123" s="93">
        <f t="shared" si="77"/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v>0</v>
      </c>
      <c r="S123" s="50">
        <f t="shared" si="78"/>
        <v>3.8519999999999999</v>
      </c>
      <c r="T123" s="51">
        <f t="shared" si="71"/>
        <v>0</v>
      </c>
      <c r="U123" s="94">
        <f t="shared" si="79"/>
        <v>0</v>
      </c>
      <c r="V123" s="95" t="s">
        <v>32</v>
      </c>
    </row>
    <row r="124" spans="1:22">
      <c r="A124" s="13">
        <v>2</v>
      </c>
      <c r="B124" s="48" t="s">
        <v>262</v>
      </c>
      <c r="C124" s="13" t="s">
        <v>31</v>
      </c>
      <c r="D124" s="4">
        <f t="shared" ref="D124:G126" si="80">SUM(D125)</f>
        <v>0</v>
      </c>
      <c r="E124" s="4">
        <f t="shared" si="80"/>
        <v>0</v>
      </c>
      <c r="F124" s="4">
        <f t="shared" si="80"/>
        <v>0</v>
      </c>
      <c r="G124" s="4">
        <f t="shared" si="80"/>
        <v>25.320999999999998</v>
      </c>
      <c r="H124" s="4">
        <f t="shared" ref="H124:T126" si="81">SUM(H125)</f>
        <v>6.7530000000000001</v>
      </c>
      <c r="I124" s="4">
        <f t="shared" si="81"/>
        <v>0.193</v>
      </c>
      <c r="J124" s="4">
        <f t="shared" si="81"/>
        <v>0</v>
      </c>
      <c r="K124" s="4">
        <f t="shared" si="81"/>
        <v>0</v>
      </c>
      <c r="L124" s="4">
        <f t="shared" si="81"/>
        <v>0</v>
      </c>
      <c r="M124" s="4">
        <f t="shared" si="81"/>
        <v>0.193</v>
      </c>
      <c r="N124" s="4">
        <f t="shared" si="81"/>
        <v>0</v>
      </c>
      <c r="O124" s="4">
        <f t="shared" si="81"/>
        <v>0</v>
      </c>
      <c r="P124" s="4">
        <f t="shared" si="81"/>
        <v>6.7530000000000001</v>
      </c>
      <c r="Q124" s="4">
        <f t="shared" si="81"/>
        <v>0</v>
      </c>
      <c r="R124" s="4">
        <f t="shared" si="81"/>
        <v>0</v>
      </c>
      <c r="S124" s="4">
        <f t="shared" si="81"/>
        <v>24.906999999999996</v>
      </c>
      <c r="T124" s="4">
        <f t="shared" si="81"/>
        <v>0.193</v>
      </c>
      <c r="U124" s="89">
        <f t="shared" si="79"/>
        <v>1</v>
      </c>
      <c r="V124" s="4" t="s">
        <v>32</v>
      </c>
    </row>
    <row r="125" spans="1:22" ht="47.25">
      <c r="A125" s="14" t="s">
        <v>263</v>
      </c>
      <c r="B125" s="48" t="s">
        <v>37</v>
      </c>
      <c r="C125" s="13" t="s">
        <v>31</v>
      </c>
      <c r="D125" s="4">
        <f t="shared" si="80"/>
        <v>0</v>
      </c>
      <c r="E125" s="4">
        <f t="shared" si="80"/>
        <v>0</v>
      </c>
      <c r="F125" s="4">
        <f t="shared" si="80"/>
        <v>0</v>
      </c>
      <c r="G125" s="4">
        <f t="shared" si="80"/>
        <v>25.320999999999998</v>
      </c>
      <c r="H125" s="4">
        <f t="shared" si="81"/>
        <v>6.7530000000000001</v>
      </c>
      <c r="I125" s="4">
        <f t="shared" si="81"/>
        <v>0.193</v>
      </c>
      <c r="J125" s="4">
        <f t="shared" si="81"/>
        <v>0</v>
      </c>
      <c r="K125" s="4">
        <f t="shared" si="81"/>
        <v>0</v>
      </c>
      <c r="L125" s="4">
        <f t="shared" si="81"/>
        <v>0</v>
      </c>
      <c r="M125" s="4">
        <f t="shared" si="81"/>
        <v>0.193</v>
      </c>
      <c r="N125" s="4">
        <f t="shared" si="81"/>
        <v>0</v>
      </c>
      <c r="O125" s="4">
        <f t="shared" si="81"/>
        <v>0</v>
      </c>
      <c r="P125" s="4">
        <f t="shared" si="81"/>
        <v>6.7530000000000001</v>
      </c>
      <c r="Q125" s="4">
        <f t="shared" si="81"/>
        <v>0</v>
      </c>
      <c r="R125" s="4">
        <f t="shared" si="81"/>
        <v>0</v>
      </c>
      <c r="S125" s="4">
        <f t="shared" si="81"/>
        <v>24.906999999999996</v>
      </c>
      <c r="T125" s="4">
        <f t="shared" si="81"/>
        <v>0.193</v>
      </c>
      <c r="U125" s="89">
        <f t="shared" si="79"/>
        <v>1</v>
      </c>
      <c r="V125" s="4" t="s">
        <v>32</v>
      </c>
    </row>
    <row r="126" spans="1:22">
      <c r="A126" s="14" t="s">
        <v>264</v>
      </c>
      <c r="B126" s="15" t="s">
        <v>39</v>
      </c>
      <c r="C126" s="13" t="s">
        <v>31</v>
      </c>
      <c r="D126" s="4">
        <f t="shared" si="80"/>
        <v>0</v>
      </c>
      <c r="E126" s="4">
        <f t="shared" si="80"/>
        <v>0</v>
      </c>
      <c r="F126" s="4">
        <f t="shared" si="80"/>
        <v>0</v>
      </c>
      <c r="G126" s="4">
        <f t="shared" si="80"/>
        <v>25.320999999999998</v>
      </c>
      <c r="H126" s="4">
        <f t="shared" si="81"/>
        <v>6.7530000000000001</v>
      </c>
      <c r="I126" s="4">
        <f t="shared" si="81"/>
        <v>0.193</v>
      </c>
      <c r="J126" s="4">
        <f t="shared" si="81"/>
        <v>0</v>
      </c>
      <c r="K126" s="4">
        <f t="shared" si="81"/>
        <v>0</v>
      </c>
      <c r="L126" s="4">
        <f t="shared" si="81"/>
        <v>0</v>
      </c>
      <c r="M126" s="4">
        <f t="shared" si="81"/>
        <v>0.193</v>
      </c>
      <c r="N126" s="4">
        <f t="shared" si="81"/>
        <v>0</v>
      </c>
      <c r="O126" s="4">
        <f t="shared" si="81"/>
        <v>0</v>
      </c>
      <c r="P126" s="4">
        <f t="shared" si="81"/>
        <v>6.7530000000000001</v>
      </c>
      <c r="Q126" s="4">
        <f t="shared" si="81"/>
        <v>0</v>
      </c>
      <c r="R126" s="4">
        <f t="shared" si="81"/>
        <v>0</v>
      </c>
      <c r="S126" s="4">
        <f t="shared" si="81"/>
        <v>24.906999999999996</v>
      </c>
      <c r="T126" s="4">
        <f t="shared" si="81"/>
        <v>0.193</v>
      </c>
      <c r="U126" s="89">
        <f t="shared" si="79"/>
        <v>1</v>
      </c>
      <c r="V126" s="4" t="s">
        <v>32</v>
      </c>
    </row>
    <row r="127" spans="1:22">
      <c r="A127" s="14" t="s">
        <v>265</v>
      </c>
      <c r="B127" s="15" t="s">
        <v>41</v>
      </c>
      <c r="C127" s="13" t="s">
        <v>31</v>
      </c>
      <c r="D127" s="4">
        <f t="shared" ref="D127:T127" si="82">SUM(D128,D133)</f>
        <v>0</v>
      </c>
      <c r="E127" s="4">
        <f t="shared" si="82"/>
        <v>0</v>
      </c>
      <c r="F127" s="4">
        <f t="shared" si="82"/>
        <v>0</v>
      </c>
      <c r="G127" s="4">
        <f t="shared" si="82"/>
        <v>25.320999999999998</v>
      </c>
      <c r="H127" s="4">
        <f t="shared" si="82"/>
        <v>6.7530000000000001</v>
      </c>
      <c r="I127" s="4">
        <f t="shared" si="82"/>
        <v>0.193</v>
      </c>
      <c r="J127" s="4">
        <f t="shared" si="82"/>
        <v>0</v>
      </c>
      <c r="K127" s="4">
        <f t="shared" si="82"/>
        <v>0</v>
      </c>
      <c r="L127" s="4">
        <f t="shared" si="82"/>
        <v>0</v>
      </c>
      <c r="M127" s="4">
        <f t="shared" si="82"/>
        <v>0.193</v>
      </c>
      <c r="N127" s="4">
        <f t="shared" si="82"/>
        <v>0</v>
      </c>
      <c r="O127" s="4">
        <f t="shared" si="82"/>
        <v>0</v>
      </c>
      <c r="P127" s="4">
        <f t="shared" si="82"/>
        <v>6.7530000000000001</v>
      </c>
      <c r="Q127" s="4">
        <f t="shared" si="82"/>
        <v>0</v>
      </c>
      <c r="R127" s="4">
        <f t="shared" si="82"/>
        <v>0</v>
      </c>
      <c r="S127" s="4">
        <f t="shared" si="82"/>
        <v>24.906999999999996</v>
      </c>
      <c r="T127" s="4">
        <f t="shared" si="82"/>
        <v>0.193</v>
      </c>
      <c r="U127" s="89">
        <f t="shared" si="79"/>
        <v>1</v>
      </c>
      <c r="V127" s="4" t="s">
        <v>32</v>
      </c>
    </row>
    <row r="128" spans="1:22">
      <c r="A128" s="14" t="s">
        <v>266</v>
      </c>
      <c r="B128" s="15" t="s">
        <v>267</v>
      </c>
      <c r="C128" s="13" t="s">
        <v>31</v>
      </c>
      <c r="D128" s="4">
        <f t="shared" ref="D128:S129" si="83">SUM(D129)</f>
        <v>0</v>
      </c>
      <c r="E128" s="4">
        <f t="shared" si="83"/>
        <v>0</v>
      </c>
      <c r="F128" s="4">
        <f t="shared" si="83"/>
        <v>0</v>
      </c>
      <c r="G128" s="4">
        <f t="shared" si="83"/>
        <v>6.7530000000000001</v>
      </c>
      <c r="H128" s="4">
        <f t="shared" si="83"/>
        <v>6.7530000000000001</v>
      </c>
      <c r="I128" s="4">
        <f t="shared" si="83"/>
        <v>0.193</v>
      </c>
      <c r="J128" s="4">
        <f t="shared" si="83"/>
        <v>0</v>
      </c>
      <c r="K128" s="4">
        <f t="shared" si="83"/>
        <v>0</v>
      </c>
      <c r="L128" s="4">
        <f t="shared" si="83"/>
        <v>0</v>
      </c>
      <c r="M128" s="4">
        <f t="shared" si="83"/>
        <v>0.193</v>
      </c>
      <c r="N128" s="4">
        <f t="shared" si="83"/>
        <v>0</v>
      </c>
      <c r="O128" s="4">
        <f t="shared" si="83"/>
        <v>0</v>
      </c>
      <c r="P128" s="4">
        <f t="shared" si="83"/>
        <v>6.7530000000000001</v>
      </c>
      <c r="Q128" s="4">
        <f t="shared" si="83"/>
        <v>0</v>
      </c>
      <c r="R128" s="4">
        <f t="shared" si="83"/>
        <v>0</v>
      </c>
      <c r="S128" s="4">
        <f t="shared" si="83"/>
        <v>6.3390000000000004</v>
      </c>
      <c r="T128" s="4">
        <f t="shared" ref="T128:T129" si="84">SUM(T129)</f>
        <v>0.193</v>
      </c>
      <c r="U128" s="89">
        <f t="shared" si="79"/>
        <v>1</v>
      </c>
      <c r="V128" s="4" t="s">
        <v>32</v>
      </c>
    </row>
    <row r="129" spans="1:22">
      <c r="A129" s="14" t="s">
        <v>268</v>
      </c>
      <c r="B129" s="15" t="s">
        <v>45</v>
      </c>
      <c r="C129" s="13" t="s">
        <v>31</v>
      </c>
      <c r="D129" s="4">
        <f t="shared" si="83"/>
        <v>0</v>
      </c>
      <c r="E129" s="4">
        <f t="shared" si="83"/>
        <v>0</v>
      </c>
      <c r="F129" s="4">
        <f t="shared" si="83"/>
        <v>0</v>
      </c>
      <c r="G129" s="4">
        <f t="shared" si="83"/>
        <v>6.7530000000000001</v>
      </c>
      <c r="H129" s="4">
        <f t="shared" si="83"/>
        <v>6.7530000000000001</v>
      </c>
      <c r="I129" s="4">
        <f t="shared" si="83"/>
        <v>0.193</v>
      </c>
      <c r="J129" s="4">
        <f t="shared" si="83"/>
        <v>0</v>
      </c>
      <c r="K129" s="4">
        <f t="shared" si="83"/>
        <v>0</v>
      </c>
      <c r="L129" s="4">
        <f t="shared" si="83"/>
        <v>0</v>
      </c>
      <c r="M129" s="4">
        <f t="shared" si="83"/>
        <v>0.193</v>
      </c>
      <c r="N129" s="4">
        <f t="shared" si="83"/>
        <v>0</v>
      </c>
      <c r="O129" s="4">
        <f t="shared" si="83"/>
        <v>0</v>
      </c>
      <c r="P129" s="4">
        <f t="shared" si="83"/>
        <v>6.7530000000000001</v>
      </c>
      <c r="Q129" s="4">
        <f t="shared" si="83"/>
        <v>0</v>
      </c>
      <c r="R129" s="4">
        <f t="shared" si="83"/>
        <v>0</v>
      </c>
      <c r="S129" s="4">
        <f t="shared" si="83"/>
        <v>6.3390000000000004</v>
      </c>
      <c r="T129" s="4">
        <f t="shared" si="84"/>
        <v>0.193</v>
      </c>
      <c r="U129" s="89">
        <f t="shared" si="79"/>
        <v>1</v>
      </c>
      <c r="V129" s="4" t="s">
        <v>32</v>
      </c>
    </row>
    <row r="130" spans="1:22" ht="31.5">
      <c r="A130" s="40" t="s">
        <v>269</v>
      </c>
      <c r="B130" s="45" t="s">
        <v>122</v>
      </c>
      <c r="C130" s="42" t="s">
        <v>31</v>
      </c>
      <c r="D130" s="10">
        <f t="shared" ref="D130" si="85">SUM(D131:D132)</f>
        <v>0</v>
      </c>
      <c r="E130" s="10">
        <f t="shared" ref="E130:T130" si="86">SUM(E131:E132)</f>
        <v>0</v>
      </c>
      <c r="F130" s="10">
        <f t="shared" si="86"/>
        <v>0</v>
      </c>
      <c r="G130" s="10">
        <f t="shared" si="86"/>
        <v>6.7530000000000001</v>
      </c>
      <c r="H130" s="10">
        <f t="shared" si="86"/>
        <v>6.7530000000000001</v>
      </c>
      <c r="I130" s="10">
        <f t="shared" si="86"/>
        <v>0.193</v>
      </c>
      <c r="J130" s="10">
        <f t="shared" si="86"/>
        <v>0</v>
      </c>
      <c r="K130" s="10">
        <f t="shared" si="86"/>
        <v>0</v>
      </c>
      <c r="L130" s="10">
        <f t="shared" si="86"/>
        <v>0</v>
      </c>
      <c r="M130" s="10">
        <f t="shared" si="86"/>
        <v>0.193</v>
      </c>
      <c r="N130" s="10">
        <f t="shared" si="86"/>
        <v>0</v>
      </c>
      <c r="O130" s="10">
        <f t="shared" si="86"/>
        <v>0</v>
      </c>
      <c r="P130" s="10">
        <f t="shared" si="86"/>
        <v>6.7530000000000001</v>
      </c>
      <c r="Q130" s="10">
        <f t="shared" si="86"/>
        <v>0</v>
      </c>
      <c r="R130" s="10">
        <f t="shared" si="86"/>
        <v>0</v>
      </c>
      <c r="S130" s="10">
        <f t="shared" si="86"/>
        <v>6.3390000000000004</v>
      </c>
      <c r="T130" s="10">
        <f t="shared" si="86"/>
        <v>0.193</v>
      </c>
      <c r="U130" s="91">
        <f t="shared" si="79"/>
        <v>1</v>
      </c>
      <c r="V130" s="10" t="s">
        <v>32</v>
      </c>
    </row>
    <row r="131" spans="1:22" ht="47.25">
      <c r="A131" s="23" t="s">
        <v>270</v>
      </c>
      <c r="B131" s="34" t="s">
        <v>271</v>
      </c>
      <c r="C131" s="39" t="s">
        <v>272</v>
      </c>
      <c r="D131" s="51">
        <v>0</v>
      </c>
      <c r="E131" s="51">
        <v>0</v>
      </c>
      <c r="F131" s="51">
        <f t="shared" ref="F131:F132" si="87">D131-E131</f>
        <v>0</v>
      </c>
      <c r="G131" s="39">
        <f>0.414-E131</f>
        <v>0.41399999999999998</v>
      </c>
      <c r="H131" s="93">
        <f t="shared" ref="H131:I132" si="88">J131+L131+N131+P131</f>
        <v>0.41399999999999998</v>
      </c>
      <c r="I131" s="93">
        <f t="shared" si="88"/>
        <v>0.193</v>
      </c>
      <c r="J131" s="51">
        <v>0</v>
      </c>
      <c r="K131" s="51">
        <v>0</v>
      </c>
      <c r="L131" s="51">
        <v>0</v>
      </c>
      <c r="M131" s="51">
        <v>0.193</v>
      </c>
      <c r="N131" s="51">
        <v>0</v>
      </c>
      <c r="O131" s="51">
        <v>0</v>
      </c>
      <c r="P131" s="39">
        <v>0.41399999999999998</v>
      </c>
      <c r="Q131" s="51">
        <v>0</v>
      </c>
      <c r="R131" s="51">
        <v>0</v>
      </c>
      <c r="S131" s="50">
        <v>0</v>
      </c>
      <c r="T131" s="51">
        <f t="shared" ref="T131:T132" si="89">I131-(J131+L131+N131)</f>
        <v>0.193</v>
      </c>
      <c r="U131" s="94">
        <f t="shared" si="79"/>
        <v>1</v>
      </c>
      <c r="V131" s="109" t="s">
        <v>292</v>
      </c>
    </row>
    <row r="132" spans="1:22" ht="47.25">
      <c r="A132" s="23" t="s">
        <v>273</v>
      </c>
      <c r="B132" s="34" t="s">
        <v>274</v>
      </c>
      <c r="C132" s="39" t="s">
        <v>275</v>
      </c>
      <c r="D132" s="51">
        <v>0</v>
      </c>
      <c r="E132" s="51">
        <v>0</v>
      </c>
      <c r="F132" s="51">
        <f t="shared" si="87"/>
        <v>0</v>
      </c>
      <c r="G132" s="39">
        <f>6.339-E132</f>
        <v>6.3390000000000004</v>
      </c>
      <c r="H132" s="93">
        <f t="shared" si="88"/>
        <v>6.3390000000000004</v>
      </c>
      <c r="I132" s="93">
        <f t="shared" si="88"/>
        <v>0</v>
      </c>
      <c r="J132" s="51">
        <v>0</v>
      </c>
      <c r="K132" s="51">
        <v>0</v>
      </c>
      <c r="L132" s="51">
        <v>0</v>
      </c>
      <c r="M132" s="51">
        <v>0</v>
      </c>
      <c r="N132" s="51">
        <v>0</v>
      </c>
      <c r="O132" s="51">
        <v>0</v>
      </c>
      <c r="P132" s="39">
        <v>6.3390000000000004</v>
      </c>
      <c r="Q132" s="51">
        <v>0</v>
      </c>
      <c r="R132" s="51">
        <v>0</v>
      </c>
      <c r="S132" s="50">
        <f t="shared" ref="S132" si="90">G132-I132</f>
        <v>6.3390000000000004</v>
      </c>
      <c r="T132" s="51">
        <f t="shared" si="89"/>
        <v>0</v>
      </c>
      <c r="U132" s="94">
        <f t="shared" si="79"/>
        <v>0</v>
      </c>
      <c r="V132" s="95" t="s">
        <v>32</v>
      </c>
    </row>
    <row r="133" spans="1:22">
      <c r="A133" s="14" t="s">
        <v>276</v>
      </c>
      <c r="B133" s="27" t="s">
        <v>277</v>
      </c>
      <c r="C133" s="13" t="s">
        <v>31</v>
      </c>
      <c r="D133" s="4">
        <f t="shared" ref="D133:G134" si="91">SUM(D134:D134)</f>
        <v>0</v>
      </c>
      <c r="E133" s="4">
        <f t="shared" si="91"/>
        <v>0</v>
      </c>
      <c r="F133" s="4">
        <f t="shared" si="91"/>
        <v>0</v>
      </c>
      <c r="G133" s="4">
        <f t="shared" si="91"/>
        <v>18.567999999999998</v>
      </c>
      <c r="H133" s="4">
        <f t="shared" ref="H133:T134" si="92">SUM(H134:H134)</f>
        <v>0</v>
      </c>
      <c r="I133" s="4">
        <f t="shared" si="92"/>
        <v>0</v>
      </c>
      <c r="J133" s="4">
        <f t="shared" si="92"/>
        <v>0</v>
      </c>
      <c r="K133" s="4">
        <f t="shared" si="92"/>
        <v>0</v>
      </c>
      <c r="L133" s="4">
        <f t="shared" si="92"/>
        <v>0</v>
      </c>
      <c r="M133" s="4">
        <f t="shared" si="92"/>
        <v>0</v>
      </c>
      <c r="N133" s="4">
        <f t="shared" si="92"/>
        <v>0</v>
      </c>
      <c r="O133" s="4">
        <f t="shared" si="92"/>
        <v>0</v>
      </c>
      <c r="P133" s="4">
        <f t="shared" si="92"/>
        <v>0</v>
      </c>
      <c r="Q133" s="4">
        <f t="shared" si="92"/>
        <v>0</v>
      </c>
      <c r="R133" s="4">
        <f t="shared" si="92"/>
        <v>0</v>
      </c>
      <c r="S133" s="4">
        <f t="shared" si="92"/>
        <v>18.567999999999998</v>
      </c>
      <c r="T133" s="4">
        <f t="shared" si="92"/>
        <v>0</v>
      </c>
      <c r="U133" s="89">
        <f t="shared" si="79"/>
        <v>0</v>
      </c>
      <c r="V133" s="13" t="s">
        <v>32</v>
      </c>
    </row>
    <row r="134" spans="1:22">
      <c r="A134" s="14" t="s">
        <v>278</v>
      </c>
      <c r="B134" s="16" t="s">
        <v>81</v>
      </c>
      <c r="C134" s="13" t="s">
        <v>31</v>
      </c>
      <c r="D134" s="4">
        <f t="shared" si="91"/>
        <v>0</v>
      </c>
      <c r="E134" s="4">
        <f t="shared" si="91"/>
        <v>0</v>
      </c>
      <c r="F134" s="4">
        <f t="shared" si="91"/>
        <v>0</v>
      </c>
      <c r="G134" s="4">
        <f t="shared" si="91"/>
        <v>18.567999999999998</v>
      </c>
      <c r="H134" s="4">
        <f t="shared" si="92"/>
        <v>0</v>
      </c>
      <c r="I134" s="4">
        <f t="shared" si="92"/>
        <v>0</v>
      </c>
      <c r="J134" s="4">
        <f t="shared" si="92"/>
        <v>0</v>
      </c>
      <c r="K134" s="4">
        <f t="shared" si="92"/>
        <v>0</v>
      </c>
      <c r="L134" s="4">
        <f t="shared" si="92"/>
        <v>0</v>
      </c>
      <c r="M134" s="4">
        <f t="shared" si="92"/>
        <v>0</v>
      </c>
      <c r="N134" s="4">
        <f t="shared" si="92"/>
        <v>0</v>
      </c>
      <c r="O134" s="4">
        <f t="shared" si="92"/>
        <v>0</v>
      </c>
      <c r="P134" s="4">
        <f t="shared" si="92"/>
        <v>0</v>
      </c>
      <c r="Q134" s="4">
        <f t="shared" si="92"/>
        <v>0</v>
      </c>
      <c r="R134" s="4">
        <f t="shared" si="92"/>
        <v>0</v>
      </c>
      <c r="S134" s="4">
        <f t="shared" si="92"/>
        <v>18.567999999999998</v>
      </c>
      <c r="T134" s="4">
        <f t="shared" si="92"/>
        <v>0</v>
      </c>
      <c r="U134" s="89">
        <f t="shared" si="79"/>
        <v>0</v>
      </c>
      <c r="V134" s="13" t="s">
        <v>32</v>
      </c>
    </row>
    <row r="135" spans="1:22" ht="31.5">
      <c r="A135" s="40" t="s">
        <v>279</v>
      </c>
      <c r="B135" s="45" t="s">
        <v>122</v>
      </c>
      <c r="C135" s="42" t="s">
        <v>31</v>
      </c>
      <c r="D135" s="10">
        <f t="shared" ref="D135:T135" si="93">SUM(D136:D138)</f>
        <v>0</v>
      </c>
      <c r="E135" s="10">
        <f t="shared" si="93"/>
        <v>0</v>
      </c>
      <c r="F135" s="10">
        <f t="shared" si="93"/>
        <v>0</v>
      </c>
      <c r="G135" s="10">
        <f t="shared" si="93"/>
        <v>18.567999999999998</v>
      </c>
      <c r="H135" s="10">
        <f t="shared" si="93"/>
        <v>0</v>
      </c>
      <c r="I135" s="10">
        <f t="shared" si="93"/>
        <v>0</v>
      </c>
      <c r="J135" s="10">
        <f t="shared" si="93"/>
        <v>0</v>
      </c>
      <c r="K135" s="10">
        <f t="shared" si="93"/>
        <v>0</v>
      </c>
      <c r="L135" s="10">
        <f t="shared" si="93"/>
        <v>0</v>
      </c>
      <c r="M135" s="10">
        <f t="shared" si="93"/>
        <v>0</v>
      </c>
      <c r="N135" s="10">
        <f t="shared" si="93"/>
        <v>0</v>
      </c>
      <c r="O135" s="10">
        <f t="shared" si="93"/>
        <v>0</v>
      </c>
      <c r="P135" s="10">
        <f t="shared" si="93"/>
        <v>0</v>
      </c>
      <c r="Q135" s="10">
        <f t="shared" si="93"/>
        <v>0</v>
      </c>
      <c r="R135" s="10">
        <f t="shared" si="93"/>
        <v>0</v>
      </c>
      <c r="S135" s="10">
        <f t="shared" si="93"/>
        <v>18.567999999999998</v>
      </c>
      <c r="T135" s="10">
        <f t="shared" si="93"/>
        <v>0</v>
      </c>
      <c r="U135" s="91">
        <f t="shared" si="79"/>
        <v>0</v>
      </c>
      <c r="V135" s="10" t="s">
        <v>32</v>
      </c>
    </row>
    <row r="136" spans="1:22" ht="63">
      <c r="A136" s="23" t="s">
        <v>280</v>
      </c>
      <c r="B136" s="34" t="s">
        <v>281</v>
      </c>
      <c r="C136" s="51" t="s">
        <v>282</v>
      </c>
      <c r="D136" s="51">
        <v>0</v>
      </c>
      <c r="E136" s="51">
        <v>0</v>
      </c>
      <c r="F136" s="51">
        <f t="shared" ref="F136:F138" si="94">D136-E136</f>
        <v>0</v>
      </c>
      <c r="G136" s="51">
        <f>6.723-E136</f>
        <v>6.7229999999999999</v>
      </c>
      <c r="H136" s="93">
        <f t="shared" ref="H136:I138" si="95">J136+L136+N136+P136</f>
        <v>0</v>
      </c>
      <c r="I136" s="93">
        <f t="shared" si="95"/>
        <v>0</v>
      </c>
      <c r="J136" s="51">
        <v>0</v>
      </c>
      <c r="K136" s="51">
        <v>0</v>
      </c>
      <c r="L136" s="51">
        <v>0</v>
      </c>
      <c r="M136" s="51">
        <v>0</v>
      </c>
      <c r="N136" s="51">
        <v>0</v>
      </c>
      <c r="O136" s="51">
        <v>0</v>
      </c>
      <c r="P136" s="51">
        <v>0</v>
      </c>
      <c r="Q136" s="51">
        <v>0</v>
      </c>
      <c r="R136" s="51">
        <v>0</v>
      </c>
      <c r="S136" s="50">
        <f t="shared" ref="S136:S138" si="96">G136-I136</f>
        <v>6.7229999999999999</v>
      </c>
      <c r="T136" s="51">
        <f t="shared" ref="T136:T138" si="97">I136-(J136+L136+N136)</f>
        <v>0</v>
      </c>
      <c r="U136" s="94">
        <f t="shared" si="79"/>
        <v>0</v>
      </c>
      <c r="V136" s="95" t="s">
        <v>32</v>
      </c>
    </row>
    <row r="137" spans="1:22" ht="63">
      <c r="A137" s="23" t="s">
        <v>283</v>
      </c>
      <c r="B137" s="34" t="s">
        <v>284</v>
      </c>
      <c r="C137" s="39" t="s">
        <v>285</v>
      </c>
      <c r="D137" s="51">
        <v>0</v>
      </c>
      <c r="E137" s="51">
        <v>0</v>
      </c>
      <c r="F137" s="51">
        <f t="shared" si="94"/>
        <v>0</v>
      </c>
      <c r="G137" s="51">
        <f>5.006-E137</f>
        <v>5.0060000000000002</v>
      </c>
      <c r="H137" s="93">
        <f t="shared" si="95"/>
        <v>0</v>
      </c>
      <c r="I137" s="93">
        <f t="shared" si="95"/>
        <v>0</v>
      </c>
      <c r="J137" s="51">
        <v>0</v>
      </c>
      <c r="K137" s="51">
        <v>0</v>
      </c>
      <c r="L137" s="51">
        <v>0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0">
        <f t="shared" si="96"/>
        <v>5.0060000000000002</v>
      </c>
      <c r="T137" s="51">
        <f t="shared" si="97"/>
        <v>0</v>
      </c>
      <c r="U137" s="94">
        <f t="shared" si="79"/>
        <v>0</v>
      </c>
      <c r="V137" s="95" t="s">
        <v>32</v>
      </c>
    </row>
    <row r="138" spans="1:22" ht="47.25">
      <c r="A138" s="23" t="s">
        <v>286</v>
      </c>
      <c r="B138" s="34" t="s">
        <v>287</v>
      </c>
      <c r="C138" s="39" t="s">
        <v>288</v>
      </c>
      <c r="D138" s="51">
        <v>0</v>
      </c>
      <c r="E138" s="51">
        <v>0</v>
      </c>
      <c r="F138" s="51">
        <f t="shared" si="94"/>
        <v>0</v>
      </c>
      <c r="G138" s="51">
        <f>6.839-E138</f>
        <v>6.8390000000000004</v>
      </c>
      <c r="H138" s="93">
        <f t="shared" si="95"/>
        <v>0</v>
      </c>
      <c r="I138" s="93">
        <f t="shared" si="95"/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0">
        <f t="shared" si="96"/>
        <v>6.8390000000000004</v>
      </c>
      <c r="T138" s="51">
        <f t="shared" si="97"/>
        <v>0</v>
      </c>
      <c r="U138" s="94">
        <f t="shared" si="79"/>
        <v>0</v>
      </c>
      <c r="V138" s="95" t="s">
        <v>32</v>
      </c>
    </row>
  </sheetData>
  <mergeCells count="67"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J44:J45"/>
    <mergeCell ref="K44:K45"/>
    <mergeCell ref="L44:L45"/>
    <mergeCell ref="G46:G47"/>
    <mergeCell ref="D44:D45"/>
    <mergeCell ref="E44:E45"/>
    <mergeCell ref="F44:F45"/>
    <mergeCell ref="G44:G45"/>
    <mergeCell ref="H44:H45"/>
    <mergeCell ref="M44:M45"/>
    <mergeCell ref="N44:N45"/>
    <mergeCell ref="O44:O45"/>
    <mergeCell ref="P44:P45"/>
    <mergeCell ref="A46:A47"/>
    <mergeCell ref="C46:C47"/>
    <mergeCell ref="D46:D47"/>
    <mergeCell ref="E46:E47"/>
    <mergeCell ref="F46:F47"/>
    <mergeCell ref="M46:M47"/>
    <mergeCell ref="H46:H47"/>
    <mergeCell ref="I46:I47"/>
    <mergeCell ref="J46:J47"/>
    <mergeCell ref="K46:K47"/>
    <mergeCell ref="L46:L47"/>
    <mergeCell ref="I44:I45"/>
    <mergeCell ref="S44:S45"/>
    <mergeCell ref="T44:T45"/>
    <mergeCell ref="U44:U45"/>
    <mergeCell ref="V44:V45"/>
    <mergeCell ref="Q44:Q45"/>
    <mergeCell ref="R44:R45"/>
    <mergeCell ref="T46:T47"/>
    <mergeCell ref="U46:U47"/>
    <mergeCell ref="V46:V47"/>
    <mergeCell ref="N46:N47"/>
    <mergeCell ref="O46:O47"/>
    <mergeCell ref="P46:P47"/>
    <mergeCell ref="Q46:Q47"/>
    <mergeCell ref="R46:R47"/>
    <mergeCell ref="S46:S47"/>
  </mergeCells>
  <conditionalFormatting sqref="B117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2018-08-22T07:03:19Z</dcterms:created>
  <dcterms:modified xsi:type="dcterms:W3CDTF">2018-11-12T08:06:34Z</dcterms:modified>
</cp:coreProperties>
</file>