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Приложение №14" sheetId="1" r:id="rId1"/>
    <sheet name="продолжение прил. №14" sheetId="2" r:id="rId2"/>
    <sheet name="продолжение прил. № 14" sheetId="3" r:id="rId3"/>
    <sheet name="план закупок" sheetId="4" r:id="rId4"/>
  </sheets>
  <definedNames>
    <definedName name="_xlnm.Print_Area" localSheetId="3">'план закупок'!$A$1:$H$25</definedName>
    <definedName name="_xlnm.Print_Area" localSheetId="0">'Приложение №14'!$A$1:$I$70</definedName>
  </definedNames>
  <calcPr fullCalcOnLoad="1"/>
</workbook>
</file>

<file path=xl/sharedStrings.xml><?xml version="1.0" encoding="utf-8"?>
<sst xmlns="http://schemas.openxmlformats.org/spreadsheetml/2006/main" count="352" uniqueCount="199">
  <si>
    <t>1</t>
  </si>
  <si>
    <t>2</t>
  </si>
  <si>
    <t>№№</t>
  </si>
  <si>
    <t>Наименование объекта</t>
  </si>
  <si>
    <t>1.1.</t>
  </si>
  <si>
    <t>1.2.</t>
  </si>
  <si>
    <t>1.3.</t>
  </si>
  <si>
    <t>1.4.</t>
  </si>
  <si>
    <t>2.</t>
  </si>
  <si>
    <t>2.1.</t>
  </si>
  <si>
    <t>2.2.</t>
  </si>
  <si>
    <t>к приказу Минэнерго России</t>
  </si>
  <si>
    <t>Утверждаю</t>
  </si>
  <si>
    <t>руководитель организации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</si>
  <si>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</si>
  <si>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</si>
  <si>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</si>
  <si>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</si>
  <si>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</si>
  <si>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</si>
  <si>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</si>
  <si>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</si>
  <si>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</si>
  <si>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</si>
  <si>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</si>
  <si>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</si>
  <si>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отчетного</t>
  </si>
  <si>
    <t>периода*</t>
  </si>
  <si>
    <t>Причины</t>
  </si>
  <si>
    <t>* В ценах отчетного года.</t>
  </si>
  <si>
    <t>** План, согласно утвержденной инвестиционной программе.</t>
  </si>
  <si>
    <t>план**</t>
  </si>
  <si>
    <t>года*</t>
  </si>
  <si>
    <t>Приложение № 14</t>
  </si>
  <si>
    <t>3 кв.</t>
  </si>
  <si>
    <t>График реализации инвестиционной программы*, млн. рублей с НДС</t>
  </si>
  <si>
    <t>(представляется ежегодно до 15 декабря года, предшествующего плановому)</t>
  </si>
  <si>
    <t>Источник финансирования</t>
  </si>
  <si>
    <t>по результатам</t>
  </si>
  <si>
    <t>1.1.3.2.</t>
  </si>
  <si>
    <t>план*</t>
  </si>
  <si>
    <t>отклонений</t>
  </si>
  <si>
    <t>Собственные средства</t>
  </si>
  <si>
    <t>Прибыль, направляемая на инвестиции: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</si>
  <si>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</si>
  <si>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</si>
  <si>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</si>
  <si>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</si>
  <si>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</si>
  <si>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</si>
  <si>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1.1.1.</t>
  </si>
  <si>
    <t>1.1.2.</t>
  </si>
  <si>
    <t>1.1.3.</t>
  </si>
  <si>
    <t>1.1.3.1.</t>
  </si>
  <si>
    <t>нения потребителей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</si>
  <si>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</si>
  <si>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</si>
  <si>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</si>
  <si>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</si>
  <si>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</si>
  <si>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</si>
  <si>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2.3.</t>
  </si>
  <si>
    <t>2.4.</t>
  </si>
  <si>
    <t>2.5.</t>
  </si>
  <si>
    <t>2.6.</t>
  </si>
  <si>
    <t>Прочие привлеченные средства</t>
  </si>
  <si>
    <t>Средства внешних инвесторов</t>
  </si>
  <si>
    <t>Бюджетное финансирование</t>
  </si>
  <si>
    <t>Займы организаций</t>
  </si>
  <si>
    <t>Облигационные займы</t>
  </si>
  <si>
    <t>Наименование проекта</t>
  </si>
  <si>
    <t>Ввод мощностей</t>
  </si>
  <si>
    <t>Вывод мощностей</t>
  </si>
  <si>
    <t>* План в соответствии с утвержденной инвестиционной программой.</t>
  </si>
  <si>
    <t>М. П.</t>
  </si>
  <si>
    <t>от 24 марта 2010 г. № 114</t>
  </si>
  <si>
    <t>всего,</t>
  </si>
  <si>
    <t>в т. ч. средства от доп. эмиссии акций</t>
  </si>
  <si>
    <t>№</t>
  </si>
  <si>
    <t>п/п</t>
  </si>
  <si>
    <t>МВт, Гкал/час, км, МВа</t>
  </si>
  <si>
    <t>1.1</t>
  </si>
  <si>
    <t>1.1.1</t>
  </si>
  <si>
    <t>1.1.1.1</t>
  </si>
  <si>
    <t>1.1.1.1.1</t>
  </si>
  <si>
    <t>1.1.1.1.1.3.</t>
  </si>
  <si>
    <t>1.1.1.1.1.3.1.</t>
  </si>
  <si>
    <t>1.1.1.1.1.3.1.1</t>
  </si>
  <si>
    <t>1.1.1.2</t>
  </si>
  <si>
    <t>1.1.1.2.3</t>
  </si>
  <si>
    <t>1.1.1.2.3.1.</t>
  </si>
  <si>
    <t>1.1.1.2.3.1.2.</t>
  </si>
  <si>
    <t>1.1.1.2.3.1.9.</t>
  </si>
  <si>
    <t>1.1.1.2.3.1.13.</t>
  </si>
  <si>
    <t>1.1.1.2.3.2.</t>
  </si>
  <si>
    <t>1.1.1.2.3.2.1.</t>
  </si>
  <si>
    <t>1.1.1.2.3.2.2.</t>
  </si>
  <si>
    <t>1.1.1.2.3.2.3.</t>
  </si>
  <si>
    <t>1.1.1.2.3.2.5.</t>
  </si>
  <si>
    <t>1.1.1.2.3.2.6.</t>
  </si>
  <si>
    <t>1.1.1.2.3.2.8.</t>
  </si>
  <si>
    <t>1.7.</t>
  </si>
  <si>
    <t>1.7.4.2.</t>
  </si>
  <si>
    <t>1.7.4.2.1.</t>
  </si>
  <si>
    <t>1.7.4.2.1.1.</t>
  </si>
  <si>
    <t>1.7.4.2.1.2.</t>
  </si>
  <si>
    <t>1.7.4.2.1.3.</t>
  </si>
  <si>
    <t>1.7.4.2.2.</t>
  </si>
  <si>
    <t>1.7.4.2.2.1.</t>
  </si>
  <si>
    <t>1.7.4.2.2.2.</t>
  </si>
  <si>
    <t>1.7.4.2.2.3.</t>
  </si>
  <si>
    <t>1.7.4.2.2.4.</t>
  </si>
  <si>
    <t>1.7.5.</t>
  </si>
  <si>
    <t>1.7.5.1.</t>
  </si>
  <si>
    <t>1.7.5.1.1</t>
  </si>
  <si>
    <t>1.7.5.1.3</t>
  </si>
  <si>
    <t>1.7.5.2.</t>
  </si>
  <si>
    <t>1.7.5.2.1.</t>
  </si>
  <si>
    <t>ВСЕГО</t>
  </si>
  <si>
    <t>филиал "Ковдорская электросеть</t>
  </si>
  <si>
    <t>филиал "Заполярная горэлектросеть"</t>
  </si>
  <si>
    <t>Техническое перевооружение и реконструкция, в т.ч.</t>
  </si>
  <si>
    <t>Энергосбережение и повышение энергитической эффективности, в т.ч.</t>
  </si>
  <si>
    <t>Электросетевые объекты, в т.ч.</t>
  </si>
  <si>
    <t>Электрические линии, в т.ч.</t>
  </si>
  <si>
    <t>Воздушные линии, в т.ч.</t>
  </si>
  <si>
    <t>ВЛЭП 1-20 кВ (СН2)</t>
  </si>
  <si>
    <t>Филиал "Ковдорская электросеть"</t>
  </si>
  <si>
    <t xml:space="preserve">ВЛ 10 кВ №  9  Замена проводов АС-120 на провод АС-50 опоры № 1-40  </t>
  </si>
  <si>
    <t>Подстанции, в т. ч.</t>
  </si>
  <si>
    <t>Уровень входящего напряжения СН2</t>
  </si>
  <si>
    <t>Филиал "Заполярная горэлектросеть"</t>
  </si>
  <si>
    <t>Прочие производственные и хозяйственные объекты</t>
  </si>
  <si>
    <t>Машины и оборудование (кроме подстанций)</t>
  </si>
  <si>
    <t>Прибор для проверки свечей зажигания SL-100</t>
  </si>
  <si>
    <t>Балансировочный стенд WIEDERKRAFT WDK-706122</t>
  </si>
  <si>
    <t>Компрессор поршневой СБ4/С-100</t>
  </si>
  <si>
    <t>Многофункциональный измеритель параметров электроустановок METREL MI 3102H Eurotest XE 2,5кВ</t>
  </si>
  <si>
    <t>Испытательный комплекс РЕТОМ-21</t>
  </si>
  <si>
    <t>Комплектное испытательное устройство для проверки автоматических выключателей до 12 КА  "Сатурн - М1</t>
  </si>
  <si>
    <t>Нагрузочный трансформатор РЕТ-3000</t>
  </si>
  <si>
    <t>Транспортные средства</t>
  </si>
  <si>
    <t>Газ-3309  с бортовой платформой, КМУ Tadano TM-ZE364HS , Максимальный вылет стрелы, 7,5 м, Длина платформы - 4400</t>
  </si>
  <si>
    <t>Автоподъемник ГАЗ-33081 Егерь-2 Socage Т-318 (Т-17) с двухрядной кабиной</t>
  </si>
  <si>
    <r>
      <rPr>
        <b/>
        <sz val="9"/>
        <rFont val="Times New Roman"/>
        <family val="1"/>
      </rPr>
      <t>ТП-103.</t>
    </r>
    <r>
      <rPr>
        <sz val="9"/>
        <rFont val="Times New Roman"/>
        <family val="1"/>
      </rPr>
      <t xml:space="preserve"> Замена силовых трансформаторов ТМ-320/10/0,4 на ТМГ 10/0,4-400 кВА 2 шт.</t>
    </r>
  </si>
  <si>
    <r>
      <rPr>
        <b/>
        <sz val="9"/>
        <rFont val="Times New Roman"/>
        <family val="1"/>
      </rPr>
      <t xml:space="preserve">ТП-107. </t>
    </r>
    <r>
      <rPr>
        <sz val="9"/>
        <rFont val="Times New Roman"/>
        <family val="1"/>
      </rPr>
      <t>Замена силового трансформатора ТМ-250/10/0,4 на ТМГСУ 10/0,4-250 кВА 2 шт.</t>
    </r>
  </si>
  <si>
    <r>
      <rPr>
        <b/>
        <sz val="9"/>
        <color indexed="8"/>
        <rFont val="Times New Roman"/>
        <family val="1"/>
      </rPr>
      <t xml:space="preserve">РП-1, </t>
    </r>
    <r>
      <rPr>
        <sz val="9"/>
        <color indexed="8"/>
        <rFont val="Times New Roman"/>
        <family val="1"/>
      </rPr>
      <t>электрооборудование РУ 6 кВ. Замена в ячейках КСО-ВПМ-10 на вакуумные ВВ-TEL- 12 шт. Установка ячейки КСО-298 с трансформаторами  СН ТМГ-25 кВа-2 шт.</t>
    </r>
  </si>
  <si>
    <r>
      <rPr>
        <b/>
        <sz val="9"/>
        <rFont val="Times New Roman"/>
        <family val="1"/>
      </rPr>
      <t>РП-1 пгт.Никель.</t>
    </r>
    <r>
      <rPr>
        <sz val="9"/>
        <rFont val="Times New Roman"/>
        <family val="1"/>
      </rPr>
      <t xml:space="preserve"> Замена масляных выключателей ВМГ-10 на вакуумный ВВ-TEL 3 шт.</t>
    </r>
  </si>
  <si>
    <r>
      <rPr>
        <b/>
        <sz val="9"/>
        <rFont val="Times New Roman"/>
        <family val="1"/>
      </rPr>
      <t>РП-2 пгт.Никель.</t>
    </r>
    <r>
      <rPr>
        <sz val="9"/>
        <rFont val="Times New Roman"/>
        <family val="1"/>
      </rPr>
      <t>Замена масляных выключателей ВМП-10 на вакуумный ВВ-TEL 3 шт.</t>
    </r>
  </si>
  <si>
    <r>
      <rPr>
        <b/>
        <sz val="9"/>
        <rFont val="Times New Roman"/>
        <family val="1"/>
      </rPr>
      <t xml:space="preserve">РП-1 г.Заполярный. </t>
    </r>
    <r>
      <rPr>
        <sz val="9"/>
        <rFont val="Times New Roman"/>
        <family val="1"/>
      </rPr>
      <t>Замена масляных выключателей ВМП-10 на вакуумный ВВ-TEL 3 шт.</t>
    </r>
  </si>
  <si>
    <r>
      <rPr>
        <b/>
        <sz val="9"/>
        <rFont val="Times New Roman"/>
        <family val="1"/>
      </rPr>
      <t>РП-4 г.Заполярный.</t>
    </r>
    <r>
      <rPr>
        <sz val="9"/>
        <rFont val="Times New Roman"/>
        <family val="1"/>
      </rPr>
      <t xml:space="preserve"> Замена масляных выключателей ВМП-10 на вакуумный ВВ-TEL 3 шт.</t>
    </r>
  </si>
  <si>
    <r>
      <rPr>
        <b/>
        <sz val="9"/>
        <rFont val="Times New Roman"/>
        <family val="1"/>
      </rPr>
      <t>РП-3 г.Заполярный.</t>
    </r>
    <r>
      <rPr>
        <sz val="9"/>
        <rFont val="Times New Roman"/>
        <family val="1"/>
      </rPr>
      <t>Замена масляных выключателей ВМГ-133 на вакуумный ВВ-TEL  3 шт.</t>
    </r>
  </si>
  <si>
    <r>
      <rPr>
        <b/>
        <sz val="9"/>
        <rFont val="Times New Roman"/>
        <family val="1"/>
      </rPr>
      <t>РП-2 г.Заполярный.</t>
    </r>
    <r>
      <rPr>
        <sz val="9"/>
        <rFont val="Times New Roman"/>
        <family val="1"/>
      </rPr>
      <t xml:space="preserve"> Замена масляных выключателей ВМГ-133 на вакуумный ВВ-TEL 3 шт.</t>
    </r>
  </si>
  <si>
    <t>"______" ____________20 ____ года</t>
  </si>
  <si>
    <t>Примечание: утвержденной инвестиционной программой не предусмотрено выделение этапов строительства объектов электроэнергетики</t>
  </si>
  <si>
    <t>2018 год</t>
  </si>
  <si>
    <t>УАЗ 390995-04  (7 пассажирских мест)</t>
  </si>
  <si>
    <r>
      <t>Источники финансирования инвестиционной программы на</t>
    </r>
    <r>
      <rPr>
        <b/>
        <sz val="10"/>
        <color indexed="10"/>
        <rFont val="Times New Roman"/>
        <family val="1"/>
      </rPr>
      <t xml:space="preserve"> 2018</t>
    </r>
    <r>
      <rPr>
        <b/>
        <sz val="10"/>
        <rFont val="Times New Roman"/>
        <family val="1"/>
      </rPr>
      <t xml:space="preserve"> год, млн. рублей</t>
    </r>
  </si>
  <si>
    <t>1.1.4.</t>
  </si>
  <si>
    <t>Прочая прибыль</t>
  </si>
  <si>
    <t>1.4.2.</t>
  </si>
  <si>
    <t xml:space="preserve">в т. ч. средства за счёт арендной платы </t>
  </si>
  <si>
    <t>(арендодатель ГОУТП "ТЭКОС")</t>
  </si>
  <si>
    <r>
      <t xml:space="preserve">План ввода/вывода объектов в </t>
    </r>
    <r>
      <rPr>
        <b/>
        <sz val="10"/>
        <color indexed="10"/>
        <rFont val="Times New Roman"/>
        <family val="1"/>
      </rPr>
      <t xml:space="preserve">2018 </t>
    </r>
    <r>
      <rPr>
        <b/>
        <sz val="10"/>
        <rFont val="Times New Roman"/>
        <family val="1"/>
      </rPr>
      <t xml:space="preserve">году </t>
    </r>
  </si>
  <si>
    <t>год</t>
  </si>
  <si>
    <r>
      <t xml:space="preserve">Информация о планируемых закупках товаров, работ и услуг для целей реализации инвестиционных проектов в рамках инвестиционной программы в </t>
    </r>
    <r>
      <rPr>
        <b/>
        <sz val="10"/>
        <color indexed="10"/>
        <rFont val="Times New Roman"/>
        <family val="1"/>
      </rPr>
      <t xml:space="preserve">2018 </t>
    </r>
    <r>
      <rPr>
        <b/>
        <sz val="10"/>
        <rFont val="Times New Roman"/>
        <family val="1"/>
      </rPr>
      <t xml:space="preserve">году </t>
    </r>
  </si>
  <si>
    <t>№№ п/п</t>
  </si>
  <si>
    <t>Наименование приобретения</t>
  </si>
  <si>
    <t>способ приобретения</t>
  </si>
  <si>
    <t>Количество, ед</t>
  </si>
  <si>
    <t>июль</t>
  </si>
  <si>
    <t>май</t>
  </si>
  <si>
    <t>июнь</t>
  </si>
  <si>
    <t>2 квартал</t>
  </si>
  <si>
    <t>РП-1 г.Заполярный. Замена масляных выключателей ВМП-10 на вакуумный ВВ-TEL 3 шт.</t>
  </si>
  <si>
    <t>3 квартал</t>
  </si>
  <si>
    <t>РП-4 г.Заполярный. Замена масляных выключателей ВМП-10 на вакуумный ВВ-TEL 3 шт.</t>
  </si>
  <si>
    <t>РП-2 г.Заполярный. Замена масляных выключателей ВМГ-133 на вакуумный ВВ-TEL 3 шт.</t>
  </si>
  <si>
    <t>Многофункциональный измеритель параметров электроустановок MI 3152H EurotestXC 2,5 кВ в комплекте с А1199 (адаптер для измерения удельного сопротивления грунта), А1018+А1019 (комплект для измерения сопротивления заземления), А1401 (щуп 3-проводной)</t>
  </si>
  <si>
    <t xml:space="preserve">РЕТОМ-25 — компактный комплекс для проверки первичного и вторичного оборудования  </t>
  </si>
  <si>
    <t>Устройство для проверки автоматических выключателей (до 12 кА) САТУРН-М1 в комплекте с нагрузочным трансформатором НТ-12, трансформаторным датчиком тока ТМ-0,66Р-5, резистором согласующим СР</t>
  </si>
  <si>
    <t>РП-1, электрооборудование РУ 6 кВ. Замена в ячейках КСО-ВПМ-10 на вакуумные ВВ-TEL- 12 шт. Установка ячейки КСО-298 с трансформаторами  СН ТМГ-25 кВа-2 шт.</t>
  </si>
  <si>
    <t>4 квартал</t>
  </si>
  <si>
    <t>УАЗ комби</t>
  </si>
  <si>
    <t>УАЗ фермер</t>
  </si>
  <si>
    <t>Грузовой-бортовой с КМУ на шасси ГАЗ</t>
  </si>
  <si>
    <t>Автоподъемник на шасси ГАЗ</t>
  </si>
  <si>
    <t>Сумма, руб.                        с НДС</t>
  </si>
  <si>
    <t>Цена за ед. руб.               с НДС</t>
  </si>
  <si>
    <t>Планируемая дата или период приобретения</t>
  </si>
  <si>
    <t>Планируемая дата ввода в эксплуатацию</t>
  </si>
  <si>
    <t>Запрос коммерческих предложений</t>
  </si>
  <si>
    <t>Продолжение  приложения № 14</t>
  </si>
  <si>
    <t>1.1.1.1.2.</t>
  </si>
  <si>
    <t>Кабельные линии, в т.ч.</t>
  </si>
  <si>
    <t>1.1.1.1.1.3.1.1.</t>
  </si>
  <si>
    <t>Реконструкция головного фидера ПС-40А-ф46 оп.2 ВЛ-РП-1</t>
  </si>
  <si>
    <t>2-3 квартал</t>
  </si>
  <si>
    <t>Акционерное общество "Мурманэнергосбыт"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</si>
</sst>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_-* #,##0.00_р_._-;\-* #,##0.00_р_._-;_-* &quot;-&quot;???_р_._-;_-@_-"/>
    <numFmt numFmtId="190" formatCode="_-* #,##0.000_р_._-;\-* #,##0.000_р_._-;_-* &quot;-&quot;???_р_._-;_-@_-"/>
    <numFmt numFmtId="191" formatCode="#,##0.00_ ;\-#,##0.00\ "/>
    <numFmt numFmtId="192" formatCode="_-* #,##0.000\ _₽_-;\-* #,##0.000\ _₽_-;_-* &quot;-&quot;???\ _₽_-;_-@_-"/>
    <numFmt numFmtId="193" formatCode="#,##0.000_ ;\-#,##0.000\ "/>
    <numFmt numFmtId="194" formatCode="#,##0.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/>
    </xf>
    <xf numFmtId="187" fontId="9" fillId="0" borderId="14" xfId="0" applyNumberFormat="1" applyFont="1" applyBorder="1" applyAlignment="1">
      <alignment horizontal="left"/>
    </xf>
    <xf numFmtId="187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187" fontId="9" fillId="0" borderId="14" xfId="0" applyNumberFormat="1" applyFont="1" applyBorder="1" applyAlignment="1">
      <alignment horizontal="center"/>
    </xf>
    <xf numFmtId="187" fontId="9" fillId="0" borderId="15" xfId="0" applyNumberFormat="1" applyFont="1" applyBorder="1" applyAlignment="1">
      <alignment horizontal="center" vertical="center"/>
    </xf>
    <xf numFmtId="187" fontId="7" fillId="0" borderId="15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left"/>
    </xf>
    <xf numFmtId="187" fontId="9" fillId="0" borderId="14" xfId="0" applyNumberFormat="1" applyFont="1" applyBorder="1" applyAlignment="1">
      <alignment horizontal="center" vertical="center"/>
    </xf>
    <xf numFmtId="0" fontId="54" fillId="0" borderId="14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55" fillId="0" borderId="1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left" vertical="center" wrapText="1"/>
    </xf>
    <xf numFmtId="187" fontId="56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187" fontId="56" fillId="0" borderId="14" xfId="33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>
      <alignment horizontal="center"/>
    </xf>
    <xf numFmtId="187" fontId="54" fillId="0" borderId="14" xfId="0" applyNumberFormat="1" applyFont="1" applyFill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187" fontId="54" fillId="0" borderId="14" xfId="33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0" applyNumberFormat="1" applyFont="1" applyFill="1" applyBorder="1" applyAlignment="1">
      <alignment/>
    </xf>
    <xf numFmtId="171" fontId="7" fillId="0" borderId="14" xfId="0" applyNumberFormat="1" applyFont="1" applyFill="1" applyBorder="1" applyAlignment="1">
      <alignment horizontal="center" vertical="center" wrapText="1"/>
    </xf>
    <xf numFmtId="171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horizontal="left" vertical="center" wrapText="1"/>
    </xf>
    <xf numFmtId="171" fontId="56" fillId="0" borderId="14" xfId="0" applyNumberFormat="1" applyFont="1" applyFill="1" applyBorder="1" applyAlignment="1">
      <alignment horizontal="center" vertical="center" wrapText="1"/>
    </xf>
    <xf numFmtId="171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49" fontId="54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left"/>
    </xf>
    <xf numFmtId="0" fontId="4" fillId="0" borderId="22" xfId="0" applyNumberFormat="1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3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center"/>
    </xf>
    <xf numFmtId="0" fontId="57" fillId="0" borderId="18" xfId="0" applyNumberFormat="1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0" fontId="58" fillId="0" borderId="18" xfId="0" applyNumberFormat="1" applyFont="1" applyFill="1" applyBorder="1" applyAlignment="1">
      <alignment horizontal="center" vertical="center"/>
    </xf>
    <xf numFmtId="0" fontId="58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192" fontId="5" fillId="0" borderId="14" xfId="0" applyNumberFormat="1" applyFont="1" applyFill="1" applyBorder="1" applyAlignment="1">
      <alignment horizontal="center" vertical="center"/>
    </xf>
    <xf numFmtId="193" fontId="7" fillId="0" borderId="14" xfId="0" applyNumberFormat="1" applyFont="1" applyFill="1" applyBorder="1" applyAlignment="1">
      <alignment horizontal="center" vertical="center" wrapText="1"/>
    </xf>
    <xf numFmtId="193" fontId="54" fillId="0" borderId="14" xfId="33" applyNumberFormat="1" applyFont="1" applyFill="1" applyBorder="1" applyAlignment="1">
      <alignment horizontal="center" vertical="center" wrapText="1"/>
      <protection/>
    </xf>
    <xf numFmtId="190" fontId="54" fillId="0" borderId="14" xfId="3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94" fontId="5" fillId="0" borderId="14" xfId="0" applyNumberFormat="1" applyFont="1" applyFill="1" applyBorder="1" applyAlignment="1">
      <alignment vertical="center"/>
    </xf>
    <xf numFmtId="194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194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87" fontId="56" fillId="0" borderId="14" xfId="33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>
      <alignment horizontal="center"/>
    </xf>
    <xf numFmtId="187" fontId="54" fillId="0" borderId="14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54" fillId="0" borderId="11" xfId="0" applyNumberFormat="1" applyFont="1" applyFill="1" applyBorder="1" applyAlignment="1">
      <alignment horizontal="center" vertical="center" wrapText="1"/>
    </xf>
    <xf numFmtId="0" fontId="54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5" fillId="0" borderId="19" xfId="0" applyNumberFormat="1" applyFont="1" applyFill="1" applyBorder="1" applyAlignment="1">
      <alignment horizontal="center" vertical="center"/>
    </xf>
    <xf numFmtId="0" fontId="55" fillId="0" borderId="22" xfId="0" applyNumberFormat="1" applyFont="1" applyFill="1" applyBorder="1" applyAlignment="1">
      <alignment horizontal="center" vertical="center"/>
    </xf>
    <xf numFmtId="0" fontId="55" fillId="0" borderId="2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87" fontId="7" fillId="0" borderId="17" xfId="0" applyNumberFormat="1" applyFont="1" applyBorder="1" applyAlignment="1">
      <alignment horizontal="center" vertical="center"/>
    </xf>
    <xf numFmtId="187" fontId="7" fillId="0" borderId="1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87" fontId="9" fillId="0" borderId="11" xfId="0" applyNumberFormat="1" applyFont="1" applyBorder="1" applyAlignment="1">
      <alignment horizontal="left" vertical="center"/>
    </xf>
    <xf numFmtId="187" fontId="9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/>
    </xf>
    <xf numFmtId="187" fontId="9" fillId="0" borderId="17" xfId="0" applyNumberFormat="1" applyFont="1" applyBorder="1" applyAlignment="1">
      <alignment horizontal="center" vertical="center"/>
    </xf>
    <xf numFmtId="187" fontId="9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9"/>
  <sheetViews>
    <sheetView tabSelected="1" zoomScaleSheetLayoutView="100" zoomScalePageLayoutView="0" workbookViewId="0" topLeftCell="B1">
      <selection activeCell="B7" sqref="B7"/>
    </sheetView>
  </sheetViews>
  <sheetFormatPr defaultColWidth="1.37890625" defaultRowHeight="12.75"/>
  <cols>
    <col min="1" max="1" width="14.00390625" style="87" customWidth="1"/>
    <col min="2" max="2" width="46.375" style="87" customWidth="1"/>
    <col min="3" max="3" width="9.125" style="87" customWidth="1"/>
    <col min="4" max="4" width="14.875" style="87" customWidth="1"/>
    <col min="5" max="5" width="9.00390625" style="87" customWidth="1"/>
    <col min="6" max="6" width="8.375" style="87" customWidth="1"/>
    <col min="7" max="7" width="9.25390625" style="87" customWidth="1"/>
    <col min="8" max="8" width="9.75390625" style="87" customWidth="1"/>
    <col min="9" max="9" width="19.375" style="87" customWidth="1"/>
    <col min="10" max="16384" width="1.37890625" style="87" customWidth="1"/>
  </cols>
  <sheetData>
    <row r="1" spans="2:9" s="2" customFormat="1" ht="11.25">
      <c r="B1" s="131" t="s">
        <v>198</v>
      </c>
      <c r="I1" s="3" t="s">
        <v>33</v>
      </c>
    </row>
    <row r="2" s="2" customFormat="1" ht="11.25">
      <c r="I2" s="3" t="s">
        <v>11</v>
      </c>
    </row>
    <row r="3" s="2" customFormat="1" ht="11.25">
      <c r="I3" s="3" t="s">
        <v>75</v>
      </c>
    </row>
    <row r="4" s="39" customFormat="1" ht="12"/>
    <row r="5" spans="1:79" s="40" customFormat="1" ht="14.25">
      <c r="A5" s="132" t="s">
        <v>35</v>
      </c>
      <c r="B5" s="132"/>
      <c r="C5" s="132"/>
      <c r="D5" s="132"/>
      <c r="E5" s="132"/>
      <c r="F5" s="132"/>
      <c r="G5" s="132"/>
      <c r="H5" s="132"/>
      <c r="I5" s="132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79" s="40" customFormat="1" ht="14.25">
      <c r="A6" s="132" t="s">
        <v>36</v>
      </c>
      <c r="B6" s="132"/>
      <c r="C6" s="132"/>
      <c r="D6" s="132"/>
      <c r="E6" s="132"/>
      <c r="F6" s="132"/>
      <c r="G6" s="132"/>
      <c r="H6" s="132"/>
      <c r="I6" s="13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</row>
    <row r="7" s="42" customFormat="1" ht="12"/>
    <row r="8" s="42" customFormat="1" ht="12">
      <c r="I8" s="39" t="s">
        <v>12</v>
      </c>
    </row>
    <row r="9" s="42" customFormat="1" ht="12">
      <c r="I9" s="39" t="s">
        <v>13</v>
      </c>
    </row>
    <row r="10" spans="7:9" s="42" customFormat="1" ht="12">
      <c r="G10" s="138"/>
      <c r="H10" s="138"/>
      <c r="I10" s="138"/>
    </row>
    <row r="11" spans="7:9" s="43" customFormat="1" ht="10.5">
      <c r="G11" s="137"/>
      <c r="H11" s="137"/>
      <c r="I11" s="137"/>
    </row>
    <row r="12" spans="7:9" s="42" customFormat="1" ht="12">
      <c r="G12" s="44"/>
      <c r="H12" s="44"/>
      <c r="I12" s="39" t="s">
        <v>153</v>
      </c>
    </row>
    <row r="13" spans="7:9" s="42" customFormat="1" ht="12">
      <c r="G13" s="45"/>
      <c r="H13" s="46"/>
      <c r="I13" s="39" t="s">
        <v>74</v>
      </c>
    </row>
    <row r="14" s="42" customFormat="1" ht="12"/>
    <row r="15" spans="1:9" s="49" customFormat="1" ht="12">
      <c r="A15" s="145" t="s">
        <v>2</v>
      </c>
      <c r="B15" s="145" t="s">
        <v>3</v>
      </c>
      <c r="C15" s="48" t="s">
        <v>14</v>
      </c>
      <c r="D15" s="139" t="s">
        <v>21</v>
      </c>
      <c r="E15" s="140"/>
      <c r="F15" s="140"/>
      <c r="G15" s="140"/>
      <c r="H15" s="141"/>
      <c r="I15" s="47" t="s">
        <v>23</v>
      </c>
    </row>
    <row r="16" spans="1:9" s="49" customFormat="1" ht="12">
      <c r="A16" s="146"/>
      <c r="B16" s="146"/>
      <c r="C16" s="51" t="s">
        <v>15</v>
      </c>
      <c r="D16" s="142" t="s">
        <v>155</v>
      </c>
      <c r="E16" s="143"/>
      <c r="F16" s="143"/>
      <c r="G16" s="143"/>
      <c r="H16" s="144"/>
      <c r="I16" s="50" t="s">
        <v>24</v>
      </c>
    </row>
    <row r="17" spans="1:9" s="49" customFormat="1" ht="12">
      <c r="A17" s="146"/>
      <c r="B17" s="146"/>
      <c r="C17" s="51" t="s">
        <v>16</v>
      </c>
      <c r="D17" s="48" t="s">
        <v>76</v>
      </c>
      <c r="E17" s="145" t="s">
        <v>18</v>
      </c>
      <c r="F17" s="145" t="s">
        <v>19</v>
      </c>
      <c r="G17" s="145" t="s">
        <v>34</v>
      </c>
      <c r="H17" s="145" t="s">
        <v>22</v>
      </c>
      <c r="I17" s="50" t="s">
        <v>25</v>
      </c>
    </row>
    <row r="18" spans="1:9" s="49" customFormat="1" ht="12">
      <c r="A18" s="146"/>
      <c r="B18" s="146"/>
      <c r="C18" s="51" t="s">
        <v>32</v>
      </c>
      <c r="D18" s="52" t="s">
        <v>155</v>
      </c>
      <c r="E18" s="147"/>
      <c r="F18" s="147"/>
      <c r="G18" s="147"/>
      <c r="H18" s="147"/>
      <c r="I18" s="50" t="s">
        <v>38</v>
      </c>
    </row>
    <row r="19" spans="1:9" s="49" customFormat="1" ht="12" customHeight="1">
      <c r="A19" s="146"/>
      <c r="B19" s="146"/>
      <c r="C19" s="51"/>
      <c r="D19" s="145" t="s">
        <v>31</v>
      </c>
      <c r="E19" s="145" t="s">
        <v>20</v>
      </c>
      <c r="F19" s="145" t="s">
        <v>20</v>
      </c>
      <c r="G19" s="145" t="s">
        <v>20</v>
      </c>
      <c r="H19" s="145" t="s">
        <v>20</v>
      </c>
      <c r="I19" s="50" t="s">
        <v>26</v>
      </c>
    </row>
    <row r="20" spans="1:9" s="49" customFormat="1" ht="11.25" customHeight="1">
      <c r="A20" s="147"/>
      <c r="B20" s="147"/>
      <c r="C20" s="54"/>
      <c r="D20" s="147"/>
      <c r="E20" s="147"/>
      <c r="F20" s="147"/>
      <c r="G20" s="147"/>
      <c r="H20" s="147"/>
      <c r="I20" s="53" t="s">
        <v>27</v>
      </c>
    </row>
    <row r="21" spans="1:9" s="58" customFormat="1" ht="12">
      <c r="A21" s="55"/>
      <c r="B21" s="56" t="s">
        <v>118</v>
      </c>
      <c r="C21" s="124">
        <v>10.286</v>
      </c>
      <c r="D21" s="57">
        <f>D24</f>
        <v>35.984</v>
      </c>
      <c r="E21" s="57">
        <f>E24</f>
        <v>0</v>
      </c>
      <c r="F21" s="57">
        <f>F24</f>
        <v>3.375</v>
      </c>
      <c r="G21" s="57">
        <f>G24</f>
        <v>15.164</v>
      </c>
      <c r="H21" s="57">
        <f>H24</f>
        <v>17.445</v>
      </c>
      <c r="I21" s="124">
        <v>10.286</v>
      </c>
    </row>
    <row r="22" spans="1:9" s="59" customFormat="1" ht="12">
      <c r="A22" s="55"/>
      <c r="B22" s="56" t="s">
        <v>119</v>
      </c>
      <c r="C22" s="57">
        <v>10.286</v>
      </c>
      <c r="D22" s="57">
        <f>D30+D38+D51+D61</f>
        <v>15.816000000000003</v>
      </c>
      <c r="E22" s="57">
        <f>E30+E38+E51+E61</f>
        <v>0</v>
      </c>
      <c r="F22" s="57">
        <f>F30+F38+F51+F61</f>
        <v>2.404</v>
      </c>
      <c r="G22" s="57">
        <f>G30+G38+G51+G61</f>
        <v>0.887</v>
      </c>
      <c r="H22" s="57">
        <f>H30+H38+H51+H61</f>
        <v>12.525</v>
      </c>
      <c r="I22" s="124">
        <v>10.286</v>
      </c>
    </row>
    <row r="23" spans="1:9" s="59" customFormat="1" ht="12">
      <c r="A23" s="55"/>
      <c r="B23" s="56" t="s">
        <v>120</v>
      </c>
      <c r="C23" s="57">
        <v>0</v>
      </c>
      <c r="D23" s="57">
        <f>D42+D55+D64</f>
        <v>20.168</v>
      </c>
      <c r="E23" s="57">
        <f>E42+E55+E64</f>
        <v>0</v>
      </c>
      <c r="F23" s="57">
        <f>F42+F55+F64</f>
        <v>0.971</v>
      </c>
      <c r="G23" s="57">
        <f>G42+G55+G64</f>
        <v>14.277</v>
      </c>
      <c r="H23" s="57">
        <f>H42+H55+H64</f>
        <v>4.92</v>
      </c>
      <c r="I23" s="57">
        <v>0</v>
      </c>
    </row>
    <row r="24" spans="1:9" s="59" customFormat="1" ht="12">
      <c r="A24" s="60">
        <v>1</v>
      </c>
      <c r="B24" s="56" t="s">
        <v>121</v>
      </c>
      <c r="C24" s="56"/>
      <c r="D24" s="57">
        <f>D25+D49</f>
        <v>35.984</v>
      </c>
      <c r="E24" s="57">
        <f>E25+E49</f>
        <v>0</v>
      </c>
      <c r="F24" s="57">
        <f>F25+F49</f>
        <v>3.375</v>
      </c>
      <c r="G24" s="57">
        <f>G25+G49</f>
        <v>15.164</v>
      </c>
      <c r="H24" s="57">
        <f>H25+H49</f>
        <v>17.445</v>
      </c>
      <c r="I24" s="56"/>
    </row>
    <row r="25" spans="1:9" s="59" customFormat="1" ht="24">
      <c r="A25" s="61" t="s">
        <v>81</v>
      </c>
      <c r="B25" s="56" t="s">
        <v>122</v>
      </c>
      <c r="C25" s="56"/>
      <c r="D25" s="57">
        <f>D26</f>
        <v>24.191000000000003</v>
      </c>
      <c r="E25" s="57">
        <f>E26</f>
        <v>0</v>
      </c>
      <c r="F25" s="57">
        <f>F26</f>
        <v>2.213</v>
      </c>
      <c r="G25" s="57">
        <f>G26</f>
        <v>15.164</v>
      </c>
      <c r="H25" s="57">
        <f>H26</f>
        <v>6.814</v>
      </c>
      <c r="I25" s="56"/>
    </row>
    <row r="26" spans="1:9" s="63" customFormat="1" ht="12">
      <c r="A26" s="61" t="s">
        <v>82</v>
      </c>
      <c r="B26" s="62" t="s">
        <v>123</v>
      </c>
      <c r="C26" s="127">
        <v>10.286</v>
      </c>
      <c r="D26" s="57">
        <f>D27+D36</f>
        <v>24.191000000000003</v>
      </c>
      <c r="E26" s="57">
        <f>E27+E36</f>
        <v>0</v>
      </c>
      <c r="F26" s="57">
        <f>F27+F36</f>
        <v>2.213</v>
      </c>
      <c r="G26" s="57">
        <f>G27+G36</f>
        <v>15.164</v>
      </c>
      <c r="H26" s="57">
        <f>H27+H36</f>
        <v>6.814</v>
      </c>
      <c r="I26" s="127">
        <v>10.286</v>
      </c>
    </row>
    <row r="27" spans="1:9" s="63" customFormat="1" ht="12">
      <c r="A27" s="61" t="s">
        <v>83</v>
      </c>
      <c r="B27" s="62" t="s">
        <v>124</v>
      </c>
      <c r="C27" s="127">
        <v>10.286</v>
      </c>
      <c r="D27" s="57">
        <f>D28</f>
        <v>0.887</v>
      </c>
      <c r="E27" s="57">
        <f>E28</f>
        <v>0</v>
      </c>
      <c r="F27" s="57">
        <f>F28</f>
        <v>0</v>
      </c>
      <c r="G27" s="57">
        <f>G28</f>
        <v>0.887</v>
      </c>
      <c r="H27" s="57">
        <f>H28</f>
        <v>0</v>
      </c>
      <c r="I27" s="127">
        <v>10.286</v>
      </c>
    </row>
    <row r="28" spans="1:9" s="63" customFormat="1" ht="12">
      <c r="A28" s="61" t="s">
        <v>84</v>
      </c>
      <c r="B28" s="62" t="s">
        <v>125</v>
      </c>
      <c r="C28" s="62"/>
      <c r="D28" s="57">
        <f>D29</f>
        <v>0.887</v>
      </c>
      <c r="E28" s="57">
        <f aca="true" t="shared" si="0" ref="E28:H29">E29</f>
        <v>0</v>
      </c>
      <c r="F28" s="57">
        <f t="shared" si="0"/>
        <v>0</v>
      </c>
      <c r="G28" s="57">
        <f t="shared" si="0"/>
        <v>0.887</v>
      </c>
      <c r="H28" s="57">
        <f t="shared" si="0"/>
        <v>0</v>
      </c>
      <c r="I28" s="62"/>
    </row>
    <row r="29" spans="1:9" s="59" customFormat="1" ht="12">
      <c r="A29" s="60" t="s">
        <v>85</v>
      </c>
      <c r="B29" s="62" t="s">
        <v>126</v>
      </c>
      <c r="C29" s="62"/>
      <c r="D29" s="64">
        <f>D30</f>
        <v>0.887</v>
      </c>
      <c r="E29" s="64">
        <f t="shared" si="0"/>
        <v>0</v>
      </c>
      <c r="F29" s="64">
        <f t="shared" si="0"/>
        <v>0</v>
      </c>
      <c r="G29" s="64">
        <f t="shared" si="0"/>
        <v>0.887</v>
      </c>
      <c r="H29" s="64">
        <f t="shared" si="0"/>
        <v>0</v>
      </c>
      <c r="I29" s="62"/>
    </row>
    <row r="30" spans="1:9" s="59" customFormat="1" ht="12">
      <c r="A30" s="60" t="s">
        <v>86</v>
      </c>
      <c r="B30" s="62" t="s">
        <v>127</v>
      </c>
      <c r="C30" s="62"/>
      <c r="D30" s="64">
        <f>SUM(D31:D31)</f>
        <v>0.887</v>
      </c>
      <c r="E30" s="65"/>
      <c r="F30" s="64">
        <f>SUM(F31:F31)</f>
        <v>0</v>
      </c>
      <c r="G30" s="64">
        <f>SUM(G31:G31)</f>
        <v>0.887</v>
      </c>
      <c r="H30" s="64">
        <f>SUM(H31:H31)</f>
        <v>0</v>
      </c>
      <c r="I30" s="62"/>
    </row>
    <row r="31" spans="1:9" s="63" customFormat="1" ht="24">
      <c r="A31" s="66" t="s">
        <v>87</v>
      </c>
      <c r="B31" s="67" t="s">
        <v>128</v>
      </c>
      <c r="C31" s="68"/>
      <c r="D31" s="64">
        <v>0.887</v>
      </c>
      <c r="E31" s="69"/>
      <c r="F31" s="64"/>
      <c r="G31" s="64">
        <f>0.887</f>
        <v>0.887</v>
      </c>
      <c r="H31" s="64"/>
      <c r="I31" s="68"/>
    </row>
    <row r="32" spans="1:9" s="63" customFormat="1" ht="12">
      <c r="A32" s="61" t="s">
        <v>193</v>
      </c>
      <c r="B32" s="62" t="s">
        <v>194</v>
      </c>
      <c r="C32" s="128">
        <f>C33</f>
        <v>10.286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8">
        <v>10.286</v>
      </c>
    </row>
    <row r="33" spans="1:9" s="63" customFormat="1" ht="12">
      <c r="A33" s="75" t="s">
        <v>86</v>
      </c>
      <c r="B33" s="62" t="s">
        <v>127</v>
      </c>
      <c r="C33" s="123">
        <v>10.286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3">
        <v>10.286</v>
      </c>
    </row>
    <row r="34" spans="1:9" s="63" customFormat="1" ht="18.75" customHeight="1">
      <c r="A34" s="133" t="s">
        <v>195</v>
      </c>
      <c r="B34" s="67" t="s">
        <v>196</v>
      </c>
      <c r="C34" s="135">
        <v>10.286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35">
        <v>10.286</v>
      </c>
    </row>
    <row r="35" spans="1:9" s="63" customFormat="1" ht="17.25" customHeight="1">
      <c r="A35" s="134"/>
      <c r="B35" s="67" t="s">
        <v>196</v>
      </c>
      <c r="C35" s="136"/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36"/>
    </row>
    <row r="36" spans="1:9" s="63" customFormat="1" ht="12">
      <c r="A36" s="61" t="s">
        <v>88</v>
      </c>
      <c r="B36" s="62" t="s">
        <v>129</v>
      </c>
      <c r="C36" s="62"/>
      <c r="D36" s="57">
        <f>D37</f>
        <v>23.304000000000002</v>
      </c>
      <c r="E36" s="70"/>
      <c r="F36" s="57">
        <f>F37</f>
        <v>2.213</v>
      </c>
      <c r="G36" s="57">
        <f>G37</f>
        <v>14.277</v>
      </c>
      <c r="H36" s="57">
        <f>H37</f>
        <v>6.814</v>
      </c>
      <c r="I36" s="62"/>
    </row>
    <row r="37" spans="1:9" s="63" customFormat="1" ht="12">
      <c r="A37" s="66" t="s">
        <v>89</v>
      </c>
      <c r="B37" s="67" t="s">
        <v>130</v>
      </c>
      <c r="C37" s="67"/>
      <c r="D37" s="64">
        <f>D38+D42</f>
        <v>23.304000000000002</v>
      </c>
      <c r="E37" s="69"/>
      <c r="F37" s="64">
        <f>F38+F42</f>
        <v>2.213</v>
      </c>
      <c r="G37" s="64">
        <f>G38+G42</f>
        <v>14.277</v>
      </c>
      <c r="H37" s="64">
        <f>H38+H42</f>
        <v>6.814</v>
      </c>
      <c r="I37" s="67"/>
    </row>
    <row r="38" spans="1:9" s="58" customFormat="1" ht="12">
      <c r="A38" s="60" t="s">
        <v>90</v>
      </c>
      <c r="B38" s="62" t="s">
        <v>127</v>
      </c>
      <c r="C38" s="129"/>
      <c r="D38" s="57">
        <f>SUM(D39:D41)</f>
        <v>9.027000000000001</v>
      </c>
      <c r="E38" s="70"/>
      <c r="F38" s="57">
        <f>SUM(F39:F41)</f>
        <v>2.213</v>
      </c>
      <c r="G38" s="57">
        <f>SUM(G39:G41)</f>
        <v>0</v>
      </c>
      <c r="H38" s="57">
        <f>SUM(H39:H41)</f>
        <v>6.814</v>
      </c>
      <c r="I38" s="62"/>
    </row>
    <row r="39" spans="1:9" s="58" customFormat="1" ht="24">
      <c r="A39" s="66" t="s">
        <v>91</v>
      </c>
      <c r="B39" s="28" t="s">
        <v>144</v>
      </c>
      <c r="C39" s="71"/>
      <c r="D39" s="64">
        <v>1.08</v>
      </c>
      <c r="E39" s="69"/>
      <c r="F39" s="64">
        <f>1.08</f>
        <v>1.08</v>
      </c>
      <c r="G39" s="64"/>
      <c r="H39" s="64"/>
      <c r="I39" s="71"/>
    </row>
    <row r="40" spans="1:9" s="63" customFormat="1" ht="24">
      <c r="A40" s="66" t="s">
        <v>92</v>
      </c>
      <c r="B40" s="28" t="s">
        <v>145</v>
      </c>
      <c r="C40" s="68"/>
      <c r="D40" s="64">
        <v>1.133</v>
      </c>
      <c r="E40" s="69"/>
      <c r="F40" s="64">
        <f>1.133</f>
        <v>1.133</v>
      </c>
      <c r="G40" s="64"/>
      <c r="H40" s="64"/>
      <c r="I40" s="68"/>
    </row>
    <row r="41" spans="1:9" s="63" customFormat="1" ht="36">
      <c r="A41" s="66" t="s">
        <v>93</v>
      </c>
      <c r="B41" s="72" t="s">
        <v>146</v>
      </c>
      <c r="C41" s="68"/>
      <c r="D41" s="64">
        <v>6.814</v>
      </c>
      <c r="E41" s="69"/>
      <c r="F41" s="64"/>
      <c r="G41" s="64"/>
      <c r="H41" s="64">
        <f>6.814</f>
        <v>6.814</v>
      </c>
      <c r="I41" s="68"/>
    </row>
    <row r="42" spans="1:9" s="63" customFormat="1" ht="12">
      <c r="A42" s="60" t="s">
        <v>94</v>
      </c>
      <c r="B42" s="62" t="s">
        <v>131</v>
      </c>
      <c r="C42" s="62"/>
      <c r="D42" s="57">
        <f>SUM(D43:D48)</f>
        <v>14.277</v>
      </c>
      <c r="E42" s="73"/>
      <c r="F42" s="57">
        <f>SUM(F43:F48)</f>
        <v>0</v>
      </c>
      <c r="G42" s="57">
        <f>SUM(G43:G48)</f>
        <v>14.277</v>
      </c>
      <c r="H42" s="57">
        <f>SUM(H43:H48)</f>
        <v>0</v>
      </c>
      <c r="I42" s="62"/>
    </row>
    <row r="43" spans="1:9" s="59" customFormat="1" ht="24">
      <c r="A43" s="66" t="s">
        <v>95</v>
      </c>
      <c r="B43" s="28" t="s">
        <v>147</v>
      </c>
      <c r="C43" s="71"/>
      <c r="D43" s="64">
        <v>2.368</v>
      </c>
      <c r="E43" s="69"/>
      <c r="F43" s="64"/>
      <c r="G43" s="64">
        <f>2.368</f>
        <v>2.368</v>
      </c>
      <c r="H43" s="64"/>
      <c r="I43" s="71"/>
    </row>
    <row r="44" spans="1:9" s="59" customFormat="1" ht="24">
      <c r="A44" s="66" t="s">
        <v>96</v>
      </c>
      <c r="B44" s="28" t="s">
        <v>148</v>
      </c>
      <c r="C44" s="71"/>
      <c r="D44" s="64">
        <v>2.368</v>
      </c>
      <c r="E44" s="69"/>
      <c r="F44" s="64"/>
      <c r="G44" s="64">
        <f>2.368</f>
        <v>2.368</v>
      </c>
      <c r="H44" s="64"/>
      <c r="I44" s="71"/>
    </row>
    <row r="45" spans="1:9" s="59" customFormat="1" ht="24">
      <c r="A45" s="66" t="s">
        <v>97</v>
      </c>
      <c r="B45" s="28" t="s">
        <v>149</v>
      </c>
      <c r="C45" s="71"/>
      <c r="D45" s="64">
        <v>2.368</v>
      </c>
      <c r="E45" s="69"/>
      <c r="F45" s="64"/>
      <c r="G45" s="64">
        <f>2.368</f>
        <v>2.368</v>
      </c>
      <c r="H45" s="64"/>
      <c r="I45" s="71"/>
    </row>
    <row r="46" spans="1:9" s="63" customFormat="1" ht="24">
      <c r="A46" s="66" t="s">
        <v>98</v>
      </c>
      <c r="B46" s="28" t="s">
        <v>150</v>
      </c>
      <c r="C46" s="68"/>
      <c r="D46" s="64">
        <v>2.368</v>
      </c>
      <c r="E46" s="69"/>
      <c r="F46" s="64"/>
      <c r="G46" s="64">
        <f>2.368</f>
        <v>2.368</v>
      </c>
      <c r="H46" s="64"/>
      <c r="I46" s="68"/>
    </row>
    <row r="47" spans="1:9" s="63" customFormat="1" ht="24">
      <c r="A47" s="66" t="s">
        <v>99</v>
      </c>
      <c r="B47" s="28" t="s">
        <v>151</v>
      </c>
      <c r="C47" s="68"/>
      <c r="D47" s="64">
        <v>2.368</v>
      </c>
      <c r="E47" s="69"/>
      <c r="F47" s="64"/>
      <c r="G47" s="64">
        <f>2.368</f>
        <v>2.368</v>
      </c>
      <c r="H47" s="64"/>
      <c r="I47" s="68"/>
    </row>
    <row r="48" spans="1:9" s="63" customFormat="1" ht="24">
      <c r="A48" s="66" t="s">
        <v>100</v>
      </c>
      <c r="B48" s="28" t="s">
        <v>152</v>
      </c>
      <c r="C48" s="68"/>
      <c r="D48" s="64">
        <v>2.437</v>
      </c>
      <c r="E48" s="69"/>
      <c r="F48" s="64"/>
      <c r="G48" s="64">
        <f>2.437</f>
        <v>2.437</v>
      </c>
      <c r="H48" s="64"/>
      <c r="I48" s="68"/>
    </row>
    <row r="49" spans="1:9" s="58" customFormat="1" ht="12">
      <c r="A49" s="61" t="s">
        <v>101</v>
      </c>
      <c r="B49" s="62" t="s">
        <v>132</v>
      </c>
      <c r="C49" s="62"/>
      <c r="D49" s="57">
        <f>D50+D60</f>
        <v>11.793</v>
      </c>
      <c r="E49" s="73"/>
      <c r="F49" s="57">
        <f>F50+F60</f>
        <v>1.162</v>
      </c>
      <c r="G49" s="57">
        <f>G50+G60</f>
        <v>0</v>
      </c>
      <c r="H49" s="57">
        <f>H50+H60</f>
        <v>10.631</v>
      </c>
      <c r="I49" s="62"/>
    </row>
    <row r="50" spans="1:9" s="59" customFormat="1" ht="12">
      <c r="A50" s="66" t="s">
        <v>102</v>
      </c>
      <c r="B50" s="67" t="s">
        <v>133</v>
      </c>
      <c r="C50" s="67"/>
      <c r="D50" s="64">
        <f>D51+D55</f>
        <v>1.162</v>
      </c>
      <c r="E50" s="74"/>
      <c r="F50" s="64">
        <f>F51+F55</f>
        <v>1.162</v>
      </c>
      <c r="G50" s="64">
        <f>G51+G55</f>
        <v>0</v>
      </c>
      <c r="H50" s="64">
        <f>H51+H55</f>
        <v>0</v>
      </c>
      <c r="I50" s="67"/>
    </row>
    <row r="51" spans="1:9" s="59" customFormat="1" ht="12">
      <c r="A51" s="60" t="s">
        <v>103</v>
      </c>
      <c r="B51" s="62" t="s">
        <v>127</v>
      </c>
      <c r="C51" s="62"/>
      <c r="D51" s="57">
        <f>SUM(D52:D54)</f>
        <v>0.191</v>
      </c>
      <c r="E51" s="73"/>
      <c r="F51" s="57">
        <f>SUM(F52:F54)</f>
        <v>0.191</v>
      </c>
      <c r="G51" s="57">
        <f>SUM(G52:G54)</f>
        <v>0</v>
      </c>
      <c r="H51" s="57">
        <f>SUM(H52:H54)</f>
        <v>0</v>
      </c>
      <c r="I51" s="62"/>
    </row>
    <row r="52" spans="1:9" s="63" customFormat="1" ht="12">
      <c r="A52" s="75" t="s">
        <v>104</v>
      </c>
      <c r="B52" s="72" t="s">
        <v>134</v>
      </c>
      <c r="C52" s="68"/>
      <c r="D52" s="65">
        <v>0.052</v>
      </c>
      <c r="E52" s="74"/>
      <c r="F52" s="65">
        <f>0.052</f>
        <v>0.052</v>
      </c>
      <c r="G52" s="65"/>
      <c r="H52" s="65"/>
      <c r="I52" s="68"/>
    </row>
    <row r="53" spans="1:9" s="63" customFormat="1" ht="12">
      <c r="A53" s="75" t="s">
        <v>105</v>
      </c>
      <c r="B53" s="76" t="s">
        <v>135</v>
      </c>
      <c r="C53" s="68"/>
      <c r="D53" s="64">
        <v>0.072</v>
      </c>
      <c r="E53" s="74"/>
      <c r="F53" s="64">
        <f>0.072</f>
        <v>0.072</v>
      </c>
      <c r="G53" s="64"/>
      <c r="H53" s="64"/>
      <c r="I53" s="68"/>
    </row>
    <row r="54" spans="1:9" s="63" customFormat="1" ht="12">
      <c r="A54" s="75" t="s">
        <v>106</v>
      </c>
      <c r="B54" s="76" t="s">
        <v>136</v>
      </c>
      <c r="C54" s="68"/>
      <c r="D54" s="64">
        <v>0.067</v>
      </c>
      <c r="E54" s="74"/>
      <c r="F54" s="64">
        <f>0.067</f>
        <v>0.067</v>
      </c>
      <c r="G54" s="64"/>
      <c r="H54" s="64"/>
      <c r="I54" s="68"/>
    </row>
    <row r="55" spans="1:9" s="58" customFormat="1" ht="12">
      <c r="A55" s="60" t="s">
        <v>107</v>
      </c>
      <c r="B55" s="56" t="s">
        <v>131</v>
      </c>
      <c r="C55" s="56"/>
      <c r="D55" s="57">
        <f>SUM(D56:D59)</f>
        <v>0.971</v>
      </c>
      <c r="E55" s="73"/>
      <c r="F55" s="57">
        <f>SUM(F56:F59)</f>
        <v>0.971</v>
      </c>
      <c r="G55" s="57">
        <f>SUM(G56:G59)</f>
        <v>0</v>
      </c>
      <c r="H55" s="57">
        <f>SUM(H56:H59)</f>
        <v>0</v>
      </c>
      <c r="I55" s="56"/>
    </row>
    <row r="56" spans="1:9" s="63" customFormat="1" ht="24">
      <c r="A56" s="75" t="s">
        <v>108</v>
      </c>
      <c r="B56" s="28" t="s">
        <v>137</v>
      </c>
      <c r="C56" s="68"/>
      <c r="D56" s="64">
        <v>0.125</v>
      </c>
      <c r="E56" s="69"/>
      <c r="F56" s="64">
        <f>0.125</f>
        <v>0.125</v>
      </c>
      <c r="G56" s="64"/>
      <c r="H56" s="64"/>
      <c r="I56" s="68"/>
    </row>
    <row r="57" spans="1:9" s="63" customFormat="1" ht="12">
      <c r="A57" s="75" t="s">
        <v>109</v>
      </c>
      <c r="B57" s="28" t="s">
        <v>138</v>
      </c>
      <c r="C57" s="68"/>
      <c r="D57" s="64">
        <v>0.491</v>
      </c>
      <c r="E57" s="69"/>
      <c r="F57" s="64">
        <f>0.491</f>
        <v>0.491</v>
      </c>
      <c r="G57" s="64"/>
      <c r="H57" s="64"/>
      <c r="I57" s="68"/>
    </row>
    <row r="58" spans="1:9" s="63" customFormat="1" ht="24">
      <c r="A58" s="75" t="s">
        <v>110</v>
      </c>
      <c r="B58" s="28" t="s">
        <v>139</v>
      </c>
      <c r="C58" s="68"/>
      <c r="D58" s="64">
        <v>0.125</v>
      </c>
      <c r="E58" s="69"/>
      <c r="F58" s="64">
        <f>0.125</f>
        <v>0.125</v>
      </c>
      <c r="G58" s="64"/>
      <c r="H58" s="64"/>
      <c r="I58" s="68"/>
    </row>
    <row r="59" spans="1:9" s="63" customFormat="1" ht="12">
      <c r="A59" s="75" t="s">
        <v>111</v>
      </c>
      <c r="B59" s="28" t="s">
        <v>140</v>
      </c>
      <c r="C59" s="68"/>
      <c r="D59" s="64">
        <v>0.23</v>
      </c>
      <c r="E59" s="69"/>
      <c r="F59" s="64">
        <f>0.23</f>
        <v>0.23</v>
      </c>
      <c r="G59" s="64"/>
      <c r="H59" s="64"/>
      <c r="I59" s="68"/>
    </row>
    <row r="60" spans="1:9" s="63" customFormat="1" ht="12">
      <c r="A60" s="61" t="s">
        <v>112</v>
      </c>
      <c r="B60" s="62" t="s">
        <v>141</v>
      </c>
      <c r="C60" s="127"/>
      <c r="D60" s="57">
        <f>D61+D64</f>
        <v>10.631</v>
      </c>
      <c r="E60" s="73"/>
      <c r="F60" s="57">
        <f>F61+F64</f>
        <v>0</v>
      </c>
      <c r="G60" s="57">
        <f>G61+G64</f>
        <v>0</v>
      </c>
      <c r="H60" s="57">
        <f>H61+H64</f>
        <v>10.631</v>
      </c>
      <c r="I60" s="127"/>
    </row>
    <row r="61" spans="1:9" s="77" customFormat="1" ht="12">
      <c r="A61" s="60" t="s">
        <v>113</v>
      </c>
      <c r="B61" s="56" t="s">
        <v>127</v>
      </c>
      <c r="C61" s="124"/>
      <c r="D61" s="57">
        <f>D62+D63</f>
        <v>5.711</v>
      </c>
      <c r="E61" s="73"/>
      <c r="F61" s="57">
        <f>F62+F63</f>
        <v>0</v>
      </c>
      <c r="G61" s="57">
        <f>G62+G63</f>
        <v>0</v>
      </c>
      <c r="H61" s="57">
        <f>H62+H63</f>
        <v>5.711</v>
      </c>
      <c r="I61" s="124"/>
    </row>
    <row r="62" spans="1:9" s="59" customFormat="1" ht="17.25" customHeight="1">
      <c r="A62" s="66" t="s">
        <v>114</v>
      </c>
      <c r="B62" s="28" t="s">
        <v>156</v>
      </c>
      <c r="C62" s="125"/>
      <c r="D62" s="64">
        <f>0.703+0.736</f>
        <v>1.439</v>
      </c>
      <c r="E62" s="74"/>
      <c r="F62" s="64"/>
      <c r="G62" s="64"/>
      <c r="H62" s="64">
        <f>(0.703+0.736)</f>
        <v>1.439</v>
      </c>
      <c r="I62" s="125"/>
    </row>
    <row r="63" spans="1:9" s="59" customFormat="1" ht="36">
      <c r="A63" s="78" t="s">
        <v>115</v>
      </c>
      <c r="B63" s="28" t="s">
        <v>142</v>
      </c>
      <c r="C63" s="71"/>
      <c r="D63" s="64">
        <v>4.272</v>
      </c>
      <c r="E63" s="74"/>
      <c r="F63" s="64"/>
      <c r="G63" s="64"/>
      <c r="H63" s="64">
        <f>4.272</f>
        <v>4.272</v>
      </c>
      <c r="I63" s="126"/>
    </row>
    <row r="64" spans="1:9" s="63" customFormat="1" ht="12">
      <c r="A64" s="60" t="s">
        <v>116</v>
      </c>
      <c r="B64" s="56" t="s">
        <v>131</v>
      </c>
      <c r="C64" s="124"/>
      <c r="D64" s="57">
        <f>SUM(D65:D65)</f>
        <v>4.92</v>
      </c>
      <c r="E64" s="73"/>
      <c r="F64" s="57">
        <f>SUM(F65:F65)</f>
        <v>0</v>
      </c>
      <c r="G64" s="57">
        <f>SUM(G65:G65)</f>
        <v>0</v>
      </c>
      <c r="H64" s="57">
        <f>SUM(H65:H65)</f>
        <v>4.92</v>
      </c>
      <c r="I64" s="124"/>
    </row>
    <row r="65" spans="1:9" s="63" customFormat="1" ht="24">
      <c r="A65" s="66" t="s">
        <v>117</v>
      </c>
      <c r="B65" s="28" t="s">
        <v>143</v>
      </c>
      <c r="C65" s="68"/>
      <c r="D65" s="64">
        <v>4.92</v>
      </c>
      <c r="E65" s="74"/>
      <c r="F65" s="64"/>
      <c r="G65" s="64"/>
      <c r="H65" s="64">
        <f>4.92</f>
        <v>4.92</v>
      </c>
      <c r="I65" s="123"/>
    </row>
    <row r="66" spans="1:9" s="63" customFormat="1" ht="12">
      <c r="A66" s="79"/>
      <c r="B66" s="80"/>
      <c r="C66" s="39"/>
      <c r="D66" s="39"/>
      <c r="E66" s="39"/>
      <c r="F66" s="39"/>
      <c r="G66" s="39"/>
      <c r="H66" s="39"/>
      <c r="I66" s="39"/>
    </row>
    <row r="67" spans="1:2" s="83" customFormat="1" ht="12">
      <c r="A67" s="81" t="s">
        <v>154</v>
      </c>
      <c r="B67" s="82"/>
    </row>
    <row r="68" s="85" customFormat="1" ht="11.25">
      <c r="A68" s="84" t="s">
        <v>29</v>
      </c>
    </row>
    <row r="69" spans="1:2" s="85" customFormat="1" ht="11.25">
      <c r="A69" s="84" t="s">
        <v>30</v>
      </c>
      <c r="B69" s="86"/>
    </row>
  </sheetData>
  <sheetProtection/>
  <mergeCells count="20">
    <mergeCell ref="A15:A20"/>
    <mergeCell ref="E17:E18"/>
    <mergeCell ref="F17:F18"/>
    <mergeCell ref="G17:G18"/>
    <mergeCell ref="H17:H18"/>
    <mergeCell ref="D19:D20"/>
    <mergeCell ref="E19:E20"/>
    <mergeCell ref="F19:F20"/>
    <mergeCell ref="G19:G20"/>
    <mergeCell ref="H19:H20"/>
    <mergeCell ref="A5:I5"/>
    <mergeCell ref="A6:I6"/>
    <mergeCell ref="A34:A35"/>
    <mergeCell ref="C34:C35"/>
    <mergeCell ref="I34:I35"/>
    <mergeCell ref="G11:I11"/>
    <mergeCell ref="G10:I10"/>
    <mergeCell ref="D15:H15"/>
    <mergeCell ref="D16:H16"/>
    <mergeCell ref="B15:B20"/>
  </mergeCells>
  <conditionalFormatting sqref="B63">
    <cfRule type="cellIs" priority="1" dxfId="2" operator="equal" stopIfTrue="1">
      <formula>0</formula>
    </cfRule>
  </conditionalFormatting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V34"/>
  <sheetViews>
    <sheetView zoomScaleSheetLayoutView="100" zoomScalePageLayoutView="0" workbookViewId="0" topLeftCell="A4">
      <selection activeCell="C8" sqref="C8"/>
    </sheetView>
  </sheetViews>
  <sheetFormatPr defaultColWidth="1.37890625" defaultRowHeight="12.75"/>
  <cols>
    <col min="1" max="1" width="7.125" style="1" customWidth="1"/>
    <col min="2" max="2" width="34.125" style="1" customWidth="1"/>
    <col min="3" max="7" width="9.625" style="1" customWidth="1"/>
    <col min="8" max="8" width="11.875" style="1" customWidth="1"/>
    <col min="9" max="16384" width="1.37890625" style="1" customWidth="1"/>
  </cols>
  <sheetData>
    <row r="1" spans="7:8" ht="12.75">
      <c r="G1" s="2"/>
      <c r="H1" s="3" t="s">
        <v>192</v>
      </c>
    </row>
    <row r="2" spans="7:8" ht="12.75">
      <c r="G2" s="2"/>
      <c r="H2" s="3"/>
    </row>
    <row r="3" spans="1:74" s="12" customFormat="1" ht="25.5" customHeight="1">
      <c r="A3" s="154" t="s">
        <v>157</v>
      </c>
      <c r="B3" s="154"/>
      <c r="C3" s="154"/>
      <c r="D3" s="154"/>
      <c r="E3" s="154"/>
      <c r="F3" s="154"/>
      <c r="G3" s="154"/>
      <c r="H3" s="154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</row>
    <row r="4" s="7" customFormat="1" ht="12"/>
    <row r="5" spans="1:8" s="8" customFormat="1" ht="12">
      <c r="A5" s="16" t="s">
        <v>2</v>
      </c>
      <c r="B5" s="16" t="s">
        <v>37</v>
      </c>
      <c r="C5" s="150" t="s">
        <v>21</v>
      </c>
      <c r="D5" s="151"/>
      <c r="E5" s="151"/>
      <c r="F5" s="151"/>
      <c r="G5" s="151"/>
      <c r="H5" s="16" t="s">
        <v>28</v>
      </c>
    </row>
    <row r="6" spans="1:8" s="8" customFormat="1" ht="12">
      <c r="A6" s="18"/>
      <c r="B6" s="18"/>
      <c r="C6" s="22" t="s">
        <v>17</v>
      </c>
      <c r="D6" s="22" t="s">
        <v>18</v>
      </c>
      <c r="E6" s="22" t="s">
        <v>19</v>
      </c>
      <c r="F6" s="22" t="s">
        <v>34</v>
      </c>
      <c r="G6" s="22" t="s">
        <v>22</v>
      </c>
      <c r="H6" s="18" t="s">
        <v>41</v>
      </c>
    </row>
    <row r="7" spans="1:8" s="8" customFormat="1" ht="18" customHeight="1">
      <c r="A7" s="18"/>
      <c r="B7" s="18"/>
      <c r="C7" s="16" t="s">
        <v>40</v>
      </c>
      <c r="D7" s="17" t="s">
        <v>20</v>
      </c>
      <c r="E7" s="18" t="s">
        <v>20</v>
      </c>
      <c r="F7" s="18" t="s">
        <v>20</v>
      </c>
      <c r="G7" s="18" t="s">
        <v>20</v>
      </c>
      <c r="H7" s="18"/>
    </row>
    <row r="8" spans="1:8" s="9" customFormat="1" ht="12">
      <c r="A8" s="19" t="s">
        <v>0</v>
      </c>
      <c r="B8" s="21" t="s">
        <v>42</v>
      </c>
      <c r="C8" s="33">
        <f>C9+C20+C21+C22</f>
        <v>35.984</v>
      </c>
      <c r="D8" s="31">
        <f>D9+D20+D21+D22</f>
        <v>0</v>
      </c>
      <c r="E8" s="31">
        <f>E9+E20+E21+E22</f>
        <v>3.375</v>
      </c>
      <c r="F8" s="31">
        <f>F9+F20+F21+F22</f>
        <v>15.164000000000001</v>
      </c>
      <c r="G8" s="31">
        <f>G9+G20+G21+G22</f>
        <v>17.445</v>
      </c>
      <c r="H8" s="30"/>
    </row>
    <row r="9" spans="1:8" s="9" customFormat="1" ht="12">
      <c r="A9" s="19" t="s">
        <v>4</v>
      </c>
      <c r="B9" s="21" t="s">
        <v>43</v>
      </c>
      <c r="C9" s="33">
        <f>C10+C19</f>
        <v>20.783</v>
      </c>
      <c r="D9" s="31">
        <f>D10+D19</f>
        <v>0</v>
      </c>
      <c r="E9" s="31">
        <f>E10+E19</f>
        <v>0</v>
      </c>
      <c r="F9" s="31">
        <f>F10+F19</f>
        <v>6.079000000000001</v>
      </c>
      <c r="G9" s="31">
        <f>G10+G19</f>
        <v>14.704</v>
      </c>
      <c r="H9" s="30"/>
    </row>
    <row r="10" spans="1:8" s="10" customFormat="1" ht="12">
      <c r="A10" s="157" t="s">
        <v>50</v>
      </c>
      <c r="B10" s="23" t="s">
        <v>44</v>
      </c>
      <c r="C10" s="155">
        <f>D10+E10+F10+G10</f>
        <v>15.389000000000001</v>
      </c>
      <c r="D10" s="148">
        <v>0</v>
      </c>
      <c r="E10" s="148">
        <v>0</v>
      </c>
      <c r="F10" s="148">
        <f>2.007+2.007+2.065</f>
        <v>6.079000000000001</v>
      </c>
      <c r="G10" s="148">
        <f>5.775+1.14+2.395</f>
        <v>9.31</v>
      </c>
      <c r="H10" s="152"/>
    </row>
    <row r="11" spans="1:8" s="10" customFormat="1" ht="12">
      <c r="A11" s="158"/>
      <c r="B11" s="25" t="s">
        <v>45</v>
      </c>
      <c r="C11" s="156"/>
      <c r="D11" s="149"/>
      <c r="E11" s="149"/>
      <c r="F11" s="149"/>
      <c r="G11" s="149"/>
      <c r="H11" s="153"/>
    </row>
    <row r="12" spans="1:8" s="11" customFormat="1" ht="12">
      <c r="A12" s="19" t="s">
        <v>51</v>
      </c>
      <c r="B12" s="24" t="s">
        <v>46</v>
      </c>
      <c r="C12" s="31"/>
      <c r="D12" s="31"/>
      <c r="E12" s="31"/>
      <c r="F12" s="31"/>
      <c r="G12" s="31"/>
      <c r="H12" s="36"/>
    </row>
    <row r="13" spans="1:8" s="10" customFormat="1" ht="12">
      <c r="A13" s="157" t="s">
        <v>52</v>
      </c>
      <c r="B13" s="26" t="s">
        <v>47</v>
      </c>
      <c r="C13" s="155"/>
      <c r="D13" s="148"/>
      <c r="E13" s="148"/>
      <c r="F13" s="148"/>
      <c r="G13" s="148"/>
      <c r="H13" s="152"/>
    </row>
    <row r="14" spans="1:8" s="10" customFormat="1" ht="12">
      <c r="A14" s="158"/>
      <c r="B14" s="27" t="s">
        <v>48</v>
      </c>
      <c r="C14" s="156"/>
      <c r="D14" s="149"/>
      <c r="E14" s="149"/>
      <c r="F14" s="149"/>
      <c r="G14" s="149"/>
      <c r="H14" s="153"/>
    </row>
    <row r="15" spans="1:8" s="10" customFormat="1" ht="12">
      <c r="A15" s="157" t="s">
        <v>53</v>
      </c>
      <c r="B15" s="26" t="s">
        <v>47</v>
      </c>
      <c r="C15" s="155"/>
      <c r="D15" s="148"/>
      <c r="E15" s="148"/>
      <c r="F15" s="148"/>
      <c r="G15" s="148"/>
      <c r="H15" s="152"/>
    </row>
    <row r="16" spans="1:8" s="10" customFormat="1" ht="12">
      <c r="A16" s="158"/>
      <c r="B16" s="27" t="s">
        <v>49</v>
      </c>
      <c r="C16" s="156"/>
      <c r="D16" s="149"/>
      <c r="E16" s="149"/>
      <c r="F16" s="149"/>
      <c r="G16" s="149"/>
      <c r="H16" s="153"/>
    </row>
    <row r="17" spans="1:8" s="10" customFormat="1" ht="12">
      <c r="A17" s="157" t="s">
        <v>39</v>
      </c>
      <c r="B17" s="26" t="s">
        <v>47</v>
      </c>
      <c r="C17" s="155"/>
      <c r="D17" s="148"/>
      <c r="E17" s="148"/>
      <c r="F17" s="148"/>
      <c r="G17" s="148"/>
      <c r="H17" s="152"/>
    </row>
    <row r="18" spans="1:8" s="10" customFormat="1" ht="12">
      <c r="A18" s="158"/>
      <c r="B18" s="27" t="s">
        <v>54</v>
      </c>
      <c r="C18" s="156"/>
      <c r="D18" s="149"/>
      <c r="E18" s="149"/>
      <c r="F18" s="149"/>
      <c r="G18" s="149"/>
      <c r="H18" s="153"/>
    </row>
    <row r="19" spans="1:8" s="10" customFormat="1" ht="12">
      <c r="A19" s="32" t="s">
        <v>158</v>
      </c>
      <c r="B19" s="21" t="s">
        <v>159</v>
      </c>
      <c r="C19" s="34">
        <f>D19+E19+F19+G19</f>
        <v>5.394</v>
      </c>
      <c r="D19" s="35">
        <v>0</v>
      </c>
      <c r="E19" s="35">
        <v>0</v>
      </c>
      <c r="F19" s="35">
        <v>0</v>
      </c>
      <c r="G19" s="35">
        <f>1.225+4.169</f>
        <v>5.394</v>
      </c>
      <c r="H19" s="37"/>
    </row>
    <row r="20" spans="1:8" s="11" customFormat="1" ht="12">
      <c r="A20" s="19" t="s">
        <v>5</v>
      </c>
      <c r="B20" s="24" t="s">
        <v>55</v>
      </c>
      <c r="C20" s="33">
        <f>D20+E20+F20+G20</f>
        <v>1.8159999999999998</v>
      </c>
      <c r="D20" s="31">
        <v>0</v>
      </c>
      <c r="E20" s="31">
        <f>0.044+0.061+0.057+0.106+0.416+0.106+0.195</f>
        <v>0.9849999999999999</v>
      </c>
      <c r="F20" s="31">
        <f>0.752</f>
        <v>0.752</v>
      </c>
      <c r="G20" s="31">
        <f>0.079</f>
        <v>0.079</v>
      </c>
      <c r="H20" s="36"/>
    </row>
    <row r="21" spans="1:8" s="11" customFormat="1" ht="12">
      <c r="A21" s="19" t="s">
        <v>6</v>
      </c>
      <c r="B21" s="24" t="s">
        <v>56</v>
      </c>
      <c r="C21" s="33">
        <f>D21+E21+F21+G21</f>
        <v>5.489</v>
      </c>
      <c r="D21" s="31">
        <v>0</v>
      </c>
      <c r="E21" s="31">
        <f>0.165+0.173+0.008+0.011+0.01+0.019+0.075+0.019+0.035</f>
        <v>0.515</v>
      </c>
      <c r="F21" s="31">
        <f>0.135+0.361+0.361+0.361+0.361+0.361+0.372</f>
        <v>2.312</v>
      </c>
      <c r="G21" s="31">
        <f>1.039+0.22+0.652+0.751</f>
        <v>2.662</v>
      </c>
      <c r="H21" s="36"/>
    </row>
    <row r="22" spans="1:8" s="11" customFormat="1" ht="12">
      <c r="A22" s="19" t="s">
        <v>7</v>
      </c>
      <c r="B22" s="24" t="s">
        <v>57</v>
      </c>
      <c r="C22" s="33">
        <f>C23+C24</f>
        <v>7.896000000000001</v>
      </c>
      <c r="D22" s="31">
        <f>D23+D24</f>
        <v>0</v>
      </c>
      <c r="E22" s="31">
        <f>E23+E24</f>
        <v>1.875</v>
      </c>
      <c r="F22" s="31">
        <f>F23+F24</f>
        <v>6.021000000000001</v>
      </c>
      <c r="G22" s="31">
        <f>G23+G24</f>
        <v>0</v>
      </c>
      <c r="H22" s="36"/>
    </row>
    <row r="23" spans="1:8" s="11" customFormat="1" ht="12">
      <c r="A23" s="19" t="s">
        <v>58</v>
      </c>
      <c r="B23" s="24" t="s">
        <v>77</v>
      </c>
      <c r="C23" s="31"/>
      <c r="D23" s="31"/>
      <c r="E23" s="31"/>
      <c r="F23" s="31"/>
      <c r="G23" s="31"/>
      <c r="H23" s="36"/>
    </row>
    <row r="24" spans="1:8" s="11" customFormat="1" ht="12">
      <c r="A24" s="157" t="s">
        <v>160</v>
      </c>
      <c r="B24" s="26" t="s">
        <v>161</v>
      </c>
      <c r="C24" s="155">
        <f>D24+E24+F24+G24</f>
        <v>7.896000000000001</v>
      </c>
      <c r="D24" s="148">
        <v>0</v>
      </c>
      <c r="E24" s="148">
        <f>0.915+0.96</f>
        <v>1.875</v>
      </c>
      <c r="F24" s="148">
        <f>2.007+2.007+2.007</f>
        <v>6.021000000000001</v>
      </c>
      <c r="G24" s="148">
        <v>0</v>
      </c>
      <c r="H24" s="152"/>
    </row>
    <row r="25" spans="1:8" s="11" customFormat="1" ht="12">
      <c r="A25" s="158"/>
      <c r="B25" s="27" t="s">
        <v>162</v>
      </c>
      <c r="C25" s="156"/>
      <c r="D25" s="149"/>
      <c r="E25" s="149"/>
      <c r="F25" s="149"/>
      <c r="G25" s="149"/>
      <c r="H25" s="153"/>
    </row>
    <row r="26" spans="1:8" s="11" customFormat="1" ht="12">
      <c r="A26" s="19" t="s">
        <v>8</v>
      </c>
      <c r="B26" s="24" t="s">
        <v>59</v>
      </c>
      <c r="C26" s="29"/>
      <c r="D26" s="29"/>
      <c r="E26" s="29"/>
      <c r="F26" s="29"/>
      <c r="G26" s="29"/>
      <c r="H26" s="20"/>
    </row>
    <row r="27" spans="1:8" s="11" customFormat="1" ht="12">
      <c r="A27" s="19" t="s">
        <v>9</v>
      </c>
      <c r="B27" s="24" t="s">
        <v>60</v>
      </c>
      <c r="C27" s="29"/>
      <c r="D27" s="29"/>
      <c r="E27" s="29"/>
      <c r="F27" s="29"/>
      <c r="G27" s="29"/>
      <c r="H27" s="20"/>
    </row>
    <row r="28" spans="1:8" s="11" customFormat="1" ht="12">
      <c r="A28" s="19" t="s">
        <v>10</v>
      </c>
      <c r="B28" s="24" t="s">
        <v>69</v>
      </c>
      <c r="C28" s="29"/>
      <c r="D28" s="29"/>
      <c r="E28" s="29"/>
      <c r="F28" s="29"/>
      <c r="G28" s="29"/>
      <c r="H28" s="20"/>
    </row>
    <row r="29" spans="1:8" s="11" customFormat="1" ht="12">
      <c r="A29" s="19" t="s">
        <v>61</v>
      </c>
      <c r="B29" s="24" t="s">
        <v>68</v>
      </c>
      <c r="C29" s="29"/>
      <c r="D29" s="29"/>
      <c r="E29" s="29"/>
      <c r="F29" s="29"/>
      <c r="G29" s="29"/>
      <c r="H29" s="20"/>
    </row>
    <row r="30" spans="1:8" s="11" customFormat="1" ht="12">
      <c r="A30" s="19" t="s">
        <v>62</v>
      </c>
      <c r="B30" s="24" t="s">
        <v>67</v>
      </c>
      <c r="C30" s="29"/>
      <c r="D30" s="29"/>
      <c r="E30" s="29"/>
      <c r="F30" s="29"/>
      <c r="G30" s="29"/>
      <c r="H30" s="20"/>
    </row>
    <row r="31" spans="1:8" s="11" customFormat="1" ht="12">
      <c r="A31" s="19" t="s">
        <v>63</v>
      </c>
      <c r="B31" s="24" t="s">
        <v>66</v>
      </c>
      <c r="C31" s="29"/>
      <c r="D31" s="29"/>
      <c r="E31" s="29"/>
      <c r="F31" s="29"/>
      <c r="G31" s="29"/>
      <c r="H31" s="20"/>
    </row>
    <row r="32" spans="1:8" s="11" customFormat="1" ht="12">
      <c r="A32" s="19" t="s">
        <v>64</v>
      </c>
      <c r="B32" s="24" t="s">
        <v>65</v>
      </c>
      <c r="C32" s="29"/>
      <c r="D32" s="29"/>
      <c r="E32" s="29"/>
      <c r="F32" s="29"/>
      <c r="G32" s="29"/>
      <c r="H32" s="20"/>
    </row>
    <row r="33" spans="1:2" s="4" customFormat="1" ht="11.25">
      <c r="A33" s="5"/>
      <c r="B33" s="5"/>
    </row>
    <row r="34" spans="1:2" s="4" customFormat="1" ht="11.25">
      <c r="A34" s="14" t="s">
        <v>73</v>
      </c>
      <c r="B34" s="6"/>
    </row>
    <row r="53" s="15" customFormat="1" ht="12"/>
    <row r="54" s="15" customFormat="1" ht="12"/>
    <row r="55" s="15" customFormat="1" ht="12"/>
    <row r="56" s="4" customFormat="1" ht="11.25"/>
    <row r="57" s="4" customFormat="1" ht="11.25"/>
  </sheetData>
  <sheetProtection/>
  <mergeCells count="37">
    <mergeCell ref="G24:G25"/>
    <mergeCell ref="H24:H25"/>
    <mergeCell ref="A24:A25"/>
    <mergeCell ref="C24:C25"/>
    <mergeCell ref="D24:D25"/>
    <mergeCell ref="E24:E25"/>
    <mergeCell ref="F24:F25"/>
    <mergeCell ref="A17:A18"/>
    <mergeCell ref="A10:A11"/>
    <mergeCell ref="A13:A14"/>
    <mergeCell ref="G13:G14"/>
    <mergeCell ref="C15:C16"/>
    <mergeCell ref="D15:D16"/>
    <mergeCell ref="E15:E16"/>
    <mergeCell ref="E10:E11"/>
    <mergeCell ref="F10:F11"/>
    <mergeCell ref="D10:D11"/>
    <mergeCell ref="A3:H3"/>
    <mergeCell ref="C10:C11"/>
    <mergeCell ref="A15:A16"/>
    <mergeCell ref="H15:H16"/>
    <mergeCell ref="C17:C18"/>
    <mergeCell ref="D17:D18"/>
    <mergeCell ref="C13:C14"/>
    <mergeCell ref="E13:E14"/>
    <mergeCell ref="F13:F14"/>
    <mergeCell ref="D13:D14"/>
    <mergeCell ref="E17:E18"/>
    <mergeCell ref="F17:F18"/>
    <mergeCell ref="G17:G18"/>
    <mergeCell ref="C5:G5"/>
    <mergeCell ref="G10:G11"/>
    <mergeCell ref="H10:H11"/>
    <mergeCell ref="H13:H14"/>
    <mergeCell ref="H17:H18"/>
    <mergeCell ref="F15:F16"/>
    <mergeCell ref="G15:G1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Z53"/>
  <sheetViews>
    <sheetView zoomScaleSheetLayoutView="100" zoomScalePageLayoutView="0" workbookViewId="0" topLeftCell="A38">
      <selection activeCell="E2" sqref="E2"/>
    </sheetView>
  </sheetViews>
  <sheetFormatPr defaultColWidth="1.37890625" defaultRowHeight="12.75"/>
  <cols>
    <col min="1" max="1" width="10.00390625" style="87" customWidth="1"/>
    <col min="2" max="2" width="35.25390625" style="87" customWidth="1"/>
    <col min="3" max="12" width="8.125" style="87" customWidth="1"/>
    <col min="13" max="16384" width="1.37890625" style="87" customWidth="1"/>
  </cols>
  <sheetData>
    <row r="1" spans="11:12" ht="12.75">
      <c r="K1" s="2"/>
      <c r="L1" s="3" t="s">
        <v>192</v>
      </c>
    </row>
    <row r="2" spans="11:12" ht="12.75">
      <c r="K2" s="2"/>
      <c r="L2" s="3"/>
    </row>
    <row r="3" spans="1:78" s="88" customFormat="1" ht="12.75">
      <c r="A3" s="162" t="s">
        <v>163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</row>
    <row r="5" spans="1:12" ht="12.75">
      <c r="A5" s="90" t="s">
        <v>78</v>
      </c>
      <c r="B5" s="90" t="s">
        <v>70</v>
      </c>
      <c r="C5" s="159" t="s">
        <v>71</v>
      </c>
      <c r="D5" s="160"/>
      <c r="E5" s="160"/>
      <c r="F5" s="160"/>
      <c r="G5" s="160"/>
      <c r="H5" s="159" t="s">
        <v>72</v>
      </c>
      <c r="I5" s="160"/>
      <c r="J5" s="160"/>
      <c r="K5" s="160"/>
      <c r="L5" s="161"/>
    </row>
    <row r="6" spans="1:12" ht="12.75">
      <c r="A6" s="91" t="s">
        <v>79</v>
      </c>
      <c r="B6" s="91"/>
      <c r="C6" s="159" t="s">
        <v>40</v>
      </c>
      <c r="D6" s="160"/>
      <c r="E6" s="160"/>
      <c r="F6" s="160"/>
      <c r="G6" s="160"/>
      <c r="H6" s="159" t="s">
        <v>40</v>
      </c>
      <c r="I6" s="160"/>
      <c r="J6" s="160"/>
      <c r="K6" s="160"/>
      <c r="L6" s="161"/>
    </row>
    <row r="7" spans="1:12" ht="12.75">
      <c r="A7" s="91"/>
      <c r="B7" s="91"/>
      <c r="C7" s="159" t="s">
        <v>80</v>
      </c>
      <c r="D7" s="160"/>
      <c r="E7" s="160"/>
      <c r="F7" s="160"/>
      <c r="G7" s="160"/>
      <c r="H7" s="159" t="s">
        <v>80</v>
      </c>
      <c r="I7" s="160"/>
      <c r="J7" s="160"/>
      <c r="K7" s="160"/>
      <c r="L7" s="161"/>
    </row>
    <row r="8" spans="1:12" ht="12.75">
      <c r="A8" s="91"/>
      <c r="B8" s="91"/>
      <c r="C8" s="92" t="s">
        <v>18</v>
      </c>
      <c r="D8" s="92" t="s">
        <v>19</v>
      </c>
      <c r="E8" s="92" t="s">
        <v>34</v>
      </c>
      <c r="F8" s="92" t="s">
        <v>22</v>
      </c>
      <c r="G8" s="93">
        <v>2018</v>
      </c>
      <c r="H8" s="92" t="s">
        <v>18</v>
      </c>
      <c r="I8" s="92" t="s">
        <v>19</v>
      </c>
      <c r="J8" s="92" t="s">
        <v>34</v>
      </c>
      <c r="K8" s="92" t="s">
        <v>22</v>
      </c>
      <c r="L8" s="94">
        <v>2018</v>
      </c>
    </row>
    <row r="9" spans="1:12" ht="12.75">
      <c r="A9" s="91"/>
      <c r="B9" s="91"/>
      <c r="C9" s="92"/>
      <c r="D9" s="92"/>
      <c r="E9" s="92"/>
      <c r="F9" s="92"/>
      <c r="G9" s="95" t="s">
        <v>164</v>
      </c>
      <c r="H9" s="95"/>
      <c r="I9" s="95"/>
      <c r="J9" s="95"/>
      <c r="K9" s="95"/>
      <c r="L9" s="96" t="s">
        <v>164</v>
      </c>
    </row>
    <row r="10" spans="1:12" ht="12.75">
      <c r="A10" s="97" t="s">
        <v>0</v>
      </c>
      <c r="B10" s="98" t="s">
        <v>1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</row>
    <row r="11" spans="1:12" ht="12.75">
      <c r="A11" s="55"/>
      <c r="B11" s="56" t="s">
        <v>118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2.75">
      <c r="A12" s="55"/>
      <c r="B12" s="56" t="s">
        <v>119</v>
      </c>
      <c r="C12" s="57"/>
      <c r="D12" s="64"/>
      <c r="E12" s="57"/>
      <c r="F12" s="57"/>
      <c r="G12" s="57"/>
      <c r="H12" s="57"/>
      <c r="I12" s="57"/>
      <c r="J12" s="57"/>
      <c r="K12" s="57"/>
      <c r="L12" s="57"/>
    </row>
    <row r="13" spans="1:12" ht="12.75">
      <c r="A13" s="55"/>
      <c r="B13" s="56" t="s">
        <v>120</v>
      </c>
      <c r="C13" s="57"/>
      <c r="D13" s="64"/>
      <c r="E13" s="57"/>
      <c r="F13" s="57"/>
      <c r="G13" s="57"/>
      <c r="H13" s="57"/>
      <c r="I13" s="57"/>
      <c r="J13" s="57"/>
      <c r="K13" s="57"/>
      <c r="L13" s="57"/>
    </row>
    <row r="14" spans="1:12" ht="24">
      <c r="A14" s="60">
        <v>1</v>
      </c>
      <c r="B14" s="56" t="s">
        <v>121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24">
      <c r="A15" s="61" t="s">
        <v>81</v>
      </c>
      <c r="B15" s="56" t="s">
        <v>122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2.75">
      <c r="A16" s="61" t="s">
        <v>82</v>
      </c>
      <c r="B16" s="62" t="s">
        <v>123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2.75">
      <c r="A17" s="61" t="s">
        <v>83</v>
      </c>
      <c r="B17" s="62" t="s">
        <v>124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2.75">
      <c r="A18" s="61" t="s">
        <v>84</v>
      </c>
      <c r="B18" s="62" t="s">
        <v>125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2.75">
      <c r="A19" s="60" t="s">
        <v>85</v>
      </c>
      <c r="B19" s="62" t="s">
        <v>126</v>
      </c>
      <c r="C19" s="64"/>
      <c r="D19" s="57"/>
      <c r="E19" s="64"/>
      <c r="F19" s="64"/>
      <c r="G19" s="64"/>
      <c r="H19" s="64"/>
      <c r="I19" s="64"/>
      <c r="J19" s="64"/>
      <c r="K19" s="64"/>
      <c r="L19" s="64"/>
    </row>
    <row r="20" spans="1:12" ht="12.75">
      <c r="A20" s="60" t="s">
        <v>86</v>
      </c>
      <c r="B20" s="62" t="s">
        <v>127</v>
      </c>
      <c r="C20" s="65"/>
      <c r="D20" s="64"/>
      <c r="E20" s="64"/>
      <c r="F20" s="64"/>
      <c r="G20" s="64"/>
      <c r="H20" s="65"/>
      <c r="I20" s="65"/>
      <c r="J20" s="65"/>
      <c r="K20" s="65"/>
      <c r="L20" s="65"/>
    </row>
    <row r="21" spans="1:12" ht="24">
      <c r="A21" s="66" t="s">
        <v>87</v>
      </c>
      <c r="B21" s="67" t="s">
        <v>128</v>
      </c>
      <c r="C21" s="69"/>
      <c r="D21" s="64"/>
      <c r="E21" s="64">
        <v>2.1</v>
      </c>
      <c r="F21" s="64"/>
      <c r="G21" s="100">
        <f>F21+E21+D21+C21</f>
        <v>2.1</v>
      </c>
      <c r="H21" s="69"/>
      <c r="I21" s="69"/>
      <c r="J21" s="69"/>
      <c r="K21" s="69"/>
      <c r="L21" s="69"/>
    </row>
    <row r="22" spans="1:12" ht="12.75">
      <c r="A22" s="61" t="s">
        <v>88</v>
      </c>
      <c r="B22" s="62" t="s">
        <v>129</v>
      </c>
      <c r="C22" s="70"/>
      <c r="D22" s="57"/>
      <c r="E22" s="57"/>
      <c r="F22" s="57"/>
      <c r="G22" s="57"/>
      <c r="H22" s="70"/>
      <c r="I22" s="70"/>
      <c r="J22" s="70"/>
      <c r="K22" s="70"/>
      <c r="L22" s="70"/>
    </row>
    <row r="23" spans="1:12" ht="12.75">
      <c r="A23" s="66" t="s">
        <v>89</v>
      </c>
      <c r="B23" s="67" t="s">
        <v>130</v>
      </c>
      <c r="C23" s="69"/>
      <c r="D23" s="64"/>
      <c r="E23" s="64"/>
      <c r="F23" s="64"/>
      <c r="G23" s="64"/>
      <c r="H23" s="69"/>
      <c r="I23" s="69"/>
      <c r="J23" s="69"/>
      <c r="K23" s="69"/>
      <c r="L23" s="69"/>
    </row>
    <row r="24" spans="1:12" ht="12.75">
      <c r="A24" s="60" t="s">
        <v>90</v>
      </c>
      <c r="B24" s="62" t="s">
        <v>127</v>
      </c>
      <c r="C24" s="70"/>
      <c r="D24" s="57"/>
      <c r="E24" s="57"/>
      <c r="F24" s="57"/>
      <c r="G24" s="57"/>
      <c r="H24" s="70"/>
      <c r="I24" s="70"/>
      <c r="J24" s="70"/>
      <c r="K24" s="70"/>
      <c r="L24" s="70"/>
    </row>
    <row r="25" spans="1:12" ht="24">
      <c r="A25" s="66" t="s">
        <v>91</v>
      </c>
      <c r="B25" s="28" t="s">
        <v>144</v>
      </c>
      <c r="C25" s="69"/>
      <c r="D25" s="101">
        <v>0.8</v>
      </c>
      <c r="E25" s="102"/>
      <c r="F25" s="102"/>
      <c r="G25" s="100">
        <f>F25+E25+D25+C25</f>
        <v>0.8</v>
      </c>
      <c r="H25" s="69"/>
      <c r="I25" s="69"/>
      <c r="J25" s="69"/>
      <c r="K25" s="69"/>
      <c r="L25" s="69"/>
    </row>
    <row r="26" spans="1:12" ht="36">
      <c r="A26" s="66" t="s">
        <v>92</v>
      </c>
      <c r="B26" s="28" t="s">
        <v>145</v>
      </c>
      <c r="C26" s="69"/>
      <c r="D26" s="101">
        <v>0.5</v>
      </c>
      <c r="E26" s="102"/>
      <c r="F26" s="102"/>
      <c r="G26" s="100">
        <f>F26+E26+D26+C26</f>
        <v>0.5</v>
      </c>
      <c r="H26" s="69"/>
      <c r="I26" s="69"/>
      <c r="J26" s="69"/>
      <c r="K26" s="69"/>
      <c r="L26" s="69"/>
    </row>
    <row r="27" spans="1:12" ht="48">
      <c r="A27" s="66" t="s">
        <v>93</v>
      </c>
      <c r="B27" s="72" t="s">
        <v>146</v>
      </c>
      <c r="C27" s="69"/>
      <c r="D27" s="102"/>
      <c r="E27" s="102"/>
      <c r="F27" s="101">
        <v>0.05</v>
      </c>
      <c r="G27" s="100">
        <f>F27+E27+D27+C27</f>
        <v>0.05</v>
      </c>
      <c r="H27" s="69"/>
      <c r="I27" s="69"/>
      <c r="J27" s="69"/>
      <c r="K27" s="69"/>
      <c r="L27" s="69"/>
    </row>
    <row r="28" spans="1:12" ht="12.75">
      <c r="A28" s="60" t="s">
        <v>94</v>
      </c>
      <c r="B28" s="62" t="s">
        <v>131</v>
      </c>
      <c r="C28" s="73"/>
      <c r="D28" s="57"/>
      <c r="E28" s="57"/>
      <c r="F28" s="57"/>
      <c r="G28" s="57"/>
      <c r="H28" s="73"/>
      <c r="I28" s="73"/>
      <c r="J28" s="73"/>
      <c r="K28" s="73"/>
      <c r="L28" s="73"/>
    </row>
    <row r="29" spans="1:12" ht="36">
      <c r="A29" s="66" t="s">
        <v>95</v>
      </c>
      <c r="B29" s="28" t="s">
        <v>147</v>
      </c>
      <c r="C29" s="69"/>
      <c r="D29" s="103"/>
      <c r="E29" s="103"/>
      <c r="F29" s="103"/>
      <c r="G29" s="99"/>
      <c r="H29" s="69"/>
      <c r="I29" s="99"/>
      <c r="J29" s="99"/>
      <c r="K29" s="99"/>
      <c r="L29" s="99"/>
    </row>
    <row r="30" spans="1:12" ht="36">
      <c r="A30" s="66" t="s">
        <v>96</v>
      </c>
      <c r="B30" s="28" t="s">
        <v>148</v>
      </c>
      <c r="C30" s="69"/>
      <c r="D30" s="103"/>
      <c r="E30" s="103"/>
      <c r="F30" s="103"/>
      <c r="G30" s="99"/>
      <c r="H30" s="69"/>
      <c r="I30" s="99"/>
      <c r="J30" s="99"/>
      <c r="K30" s="99"/>
      <c r="L30" s="99"/>
    </row>
    <row r="31" spans="1:12" ht="36">
      <c r="A31" s="66" t="s">
        <v>97</v>
      </c>
      <c r="B31" s="28" t="s">
        <v>149</v>
      </c>
      <c r="C31" s="69"/>
      <c r="D31" s="103"/>
      <c r="E31" s="103"/>
      <c r="F31" s="103"/>
      <c r="G31" s="99"/>
      <c r="H31" s="69"/>
      <c r="I31" s="99"/>
      <c r="J31" s="99"/>
      <c r="K31" s="99"/>
      <c r="L31" s="99"/>
    </row>
    <row r="32" spans="1:12" ht="36">
      <c r="A32" s="66" t="s">
        <v>98</v>
      </c>
      <c r="B32" s="28" t="s">
        <v>150</v>
      </c>
      <c r="C32" s="69"/>
      <c r="D32" s="103"/>
      <c r="E32" s="103"/>
      <c r="F32" s="103"/>
      <c r="G32" s="99"/>
      <c r="H32" s="69"/>
      <c r="I32" s="99"/>
      <c r="J32" s="99"/>
      <c r="K32" s="99"/>
      <c r="L32" s="99"/>
    </row>
    <row r="33" spans="1:12" ht="36">
      <c r="A33" s="66" t="s">
        <v>99</v>
      </c>
      <c r="B33" s="28" t="s">
        <v>151</v>
      </c>
      <c r="C33" s="69"/>
      <c r="D33" s="103"/>
      <c r="E33" s="103"/>
      <c r="F33" s="103"/>
      <c r="G33" s="99"/>
      <c r="H33" s="69"/>
      <c r="I33" s="99"/>
      <c r="J33" s="99"/>
      <c r="K33" s="99"/>
      <c r="L33" s="99"/>
    </row>
    <row r="34" spans="1:12" ht="36">
      <c r="A34" s="66" t="s">
        <v>100</v>
      </c>
      <c r="B34" s="28" t="s">
        <v>152</v>
      </c>
      <c r="C34" s="69"/>
      <c r="D34" s="103"/>
      <c r="E34" s="103"/>
      <c r="F34" s="103"/>
      <c r="G34" s="99"/>
      <c r="H34" s="69"/>
      <c r="I34" s="99"/>
      <c r="J34" s="99"/>
      <c r="K34" s="99"/>
      <c r="L34" s="99"/>
    </row>
    <row r="35" spans="1:12" ht="24">
      <c r="A35" s="61" t="s">
        <v>101</v>
      </c>
      <c r="B35" s="62" t="s">
        <v>132</v>
      </c>
      <c r="C35" s="73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2.75">
      <c r="A36" s="66" t="s">
        <v>102</v>
      </c>
      <c r="B36" s="67" t="s">
        <v>133</v>
      </c>
      <c r="C36" s="7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2.75">
      <c r="A37" s="60" t="s">
        <v>103</v>
      </c>
      <c r="B37" s="62" t="s">
        <v>127</v>
      </c>
      <c r="C37" s="73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24">
      <c r="A38" s="75" t="s">
        <v>104</v>
      </c>
      <c r="B38" s="72" t="s">
        <v>134</v>
      </c>
      <c r="C38" s="74"/>
      <c r="D38" s="64"/>
      <c r="E38" s="64"/>
      <c r="F38" s="64"/>
      <c r="G38" s="99"/>
      <c r="H38" s="74"/>
      <c r="I38" s="99"/>
      <c r="J38" s="99"/>
      <c r="K38" s="99"/>
      <c r="L38" s="99"/>
    </row>
    <row r="39" spans="1:12" ht="24">
      <c r="A39" s="75" t="s">
        <v>105</v>
      </c>
      <c r="B39" s="76" t="s">
        <v>135</v>
      </c>
      <c r="C39" s="74"/>
      <c r="D39" s="64"/>
      <c r="E39" s="64"/>
      <c r="F39" s="64"/>
      <c r="G39" s="99"/>
      <c r="H39" s="74"/>
      <c r="I39" s="99"/>
      <c r="J39" s="99"/>
      <c r="K39" s="99"/>
      <c r="L39" s="99"/>
    </row>
    <row r="40" spans="1:12" ht="12.75">
      <c r="A40" s="75" t="s">
        <v>106</v>
      </c>
      <c r="B40" s="76" t="s">
        <v>136</v>
      </c>
      <c r="C40" s="74"/>
      <c r="D40" s="64"/>
      <c r="E40" s="64"/>
      <c r="F40" s="64"/>
      <c r="G40" s="99"/>
      <c r="H40" s="74"/>
      <c r="I40" s="99"/>
      <c r="J40" s="99"/>
      <c r="K40" s="99"/>
      <c r="L40" s="99"/>
    </row>
    <row r="41" spans="1:12" ht="12.75">
      <c r="A41" s="60" t="s">
        <v>107</v>
      </c>
      <c r="B41" s="56" t="s">
        <v>131</v>
      </c>
      <c r="C41" s="73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36">
      <c r="A42" s="75" t="s">
        <v>108</v>
      </c>
      <c r="B42" s="28" t="s">
        <v>137</v>
      </c>
      <c r="C42" s="69"/>
      <c r="D42" s="64"/>
      <c r="E42" s="64"/>
      <c r="F42" s="64"/>
      <c r="G42" s="99"/>
      <c r="H42" s="69"/>
      <c r="I42" s="99"/>
      <c r="J42" s="99"/>
      <c r="K42" s="99"/>
      <c r="L42" s="99"/>
    </row>
    <row r="43" spans="1:12" ht="12.75">
      <c r="A43" s="75" t="s">
        <v>109</v>
      </c>
      <c r="B43" s="28" t="s">
        <v>138</v>
      </c>
      <c r="C43" s="69"/>
      <c r="D43" s="64"/>
      <c r="E43" s="64"/>
      <c r="F43" s="64"/>
      <c r="G43" s="99"/>
      <c r="H43" s="69"/>
      <c r="I43" s="99"/>
      <c r="J43" s="99"/>
      <c r="K43" s="99"/>
      <c r="L43" s="99"/>
    </row>
    <row r="44" spans="1:12" ht="36">
      <c r="A44" s="75" t="s">
        <v>110</v>
      </c>
      <c r="B44" s="28" t="s">
        <v>139</v>
      </c>
      <c r="C44" s="69"/>
      <c r="D44" s="64"/>
      <c r="E44" s="64"/>
      <c r="F44" s="64"/>
      <c r="G44" s="99"/>
      <c r="H44" s="69"/>
      <c r="I44" s="99"/>
      <c r="J44" s="99"/>
      <c r="K44" s="99"/>
      <c r="L44" s="99"/>
    </row>
    <row r="45" spans="1:12" ht="12.75">
      <c r="A45" s="75" t="s">
        <v>111</v>
      </c>
      <c r="B45" s="28" t="s">
        <v>140</v>
      </c>
      <c r="C45" s="69"/>
      <c r="D45" s="64"/>
      <c r="E45" s="64"/>
      <c r="F45" s="64"/>
      <c r="G45" s="99"/>
      <c r="H45" s="69"/>
      <c r="I45" s="99"/>
      <c r="J45" s="99"/>
      <c r="K45" s="99"/>
      <c r="L45" s="99"/>
    </row>
    <row r="46" spans="1:12" ht="12.75">
      <c r="A46" s="61" t="s">
        <v>112</v>
      </c>
      <c r="B46" s="62" t="s">
        <v>141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2" ht="12.75">
      <c r="A47" s="60" t="s">
        <v>113</v>
      </c>
      <c r="B47" s="56" t="s">
        <v>127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 ht="12.75">
      <c r="A48" s="66" t="s">
        <v>114</v>
      </c>
      <c r="B48" s="28" t="s">
        <v>156</v>
      </c>
      <c r="C48" s="74"/>
      <c r="D48" s="64"/>
      <c r="E48" s="64"/>
      <c r="F48" s="64"/>
      <c r="G48" s="99"/>
      <c r="H48" s="74"/>
      <c r="I48" s="99"/>
      <c r="J48" s="99"/>
      <c r="K48" s="99"/>
      <c r="L48" s="99"/>
    </row>
    <row r="49" spans="1:12" ht="36">
      <c r="A49" s="78" t="s">
        <v>115</v>
      </c>
      <c r="B49" s="28" t="s">
        <v>142</v>
      </c>
      <c r="C49" s="74"/>
      <c r="D49" s="64"/>
      <c r="E49" s="64"/>
      <c r="F49" s="64"/>
      <c r="G49" s="99"/>
      <c r="H49" s="74"/>
      <c r="I49" s="99"/>
      <c r="J49" s="99"/>
      <c r="K49" s="99"/>
      <c r="L49" s="99"/>
    </row>
    <row r="50" spans="1:12" ht="12.75">
      <c r="A50" s="60" t="s">
        <v>116</v>
      </c>
      <c r="B50" s="56" t="s">
        <v>131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24">
      <c r="A51" s="66" t="s">
        <v>117</v>
      </c>
      <c r="B51" s="28" t="s">
        <v>143</v>
      </c>
      <c r="C51" s="74"/>
      <c r="D51" s="64"/>
      <c r="E51" s="38"/>
      <c r="F51" s="38"/>
      <c r="G51" s="99"/>
      <c r="H51" s="74"/>
      <c r="I51" s="99"/>
      <c r="J51" s="99"/>
      <c r="K51" s="99"/>
      <c r="L51" s="99"/>
    </row>
    <row r="52" spans="1:2" s="85" customFormat="1" ht="18.75" customHeight="1">
      <c r="A52" s="104"/>
      <c r="B52" s="104"/>
    </row>
    <row r="53" s="85" customFormat="1" ht="11.25">
      <c r="A53" s="84" t="s">
        <v>73</v>
      </c>
    </row>
    <row r="70" s="83" customFormat="1" ht="12"/>
    <row r="71" s="83" customFormat="1" ht="12"/>
    <row r="72" s="83" customFormat="1" ht="12"/>
    <row r="73" s="85" customFormat="1" ht="11.25"/>
    <row r="74" s="85" customFormat="1" ht="11.25"/>
  </sheetData>
  <sheetProtection/>
  <mergeCells count="7">
    <mergeCell ref="C6:G6"/>
    <mergeCell ref="H6:L6"/>
    <mergeCell ref="C7:G7"/>
    <mergeCell ref="H7:L7"/>
    <mergeCell ref="A3:L3"/>
    <mergeCell ref="C5:G5"/>
    <mergeCell ref="H5:L5"/>
  </mergeCells>
  <conditionalFormatting sqref="B49">
    <cfRule type="cellIs" priority="1" dxfId="2" operator="equal" stopIfTrue="1">
      <formula>0</formula>
    </cfRule>
  </conditionalFormatting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V29"/>
  <sheetViews>
    <sheetView zoomScalePageLayoutView="0" workbookViewId="0" topLeftCell="A1">
      <selection activeCell="A25" sqref="A25:D25"/>
    </sheetView>
  </sheetViews>
  <sheetFormatPr defaultColWidth="1.37890625" defaultRowHeight="12.75"/>
  <cols>
    <col min="1" max="1" width="4.625" style="87" customWidth="1"/>
    <col min="2" max="2" width="41.625" style="87" customWidth="1"/>
    <col min="3" max="3" width="12.00390625" style="87" customWidth="1"/>
    <col min="4" max="4" width="13.25390625" style="87" customWidth="1"/>
    <col min="5" max="5" width="11.375" style="87" customWidth="1"/>
    <col min="6" max="6" width="19.375" style="87" customWidth="1"/>
    <col min="7" max="7" width="14.875" style="87" customWidth="1"/>
    <col min="8" max="8" width="20.625" style="87" customWidth="1"/>
    <col min="9" max="16384" width="1.37890625" style="87" customWidth="1"/>
  </cols>
  <sheetData>
    <row r="1" spans="1:74" s="88" customFormat="1" ht="21" customHeight="1">
      <c r="A1" s="162" t="s">
        <v>165</v>
      </c>
      <c r="B1" s="162"/>
      <c r="C1" s="162"/>
      <c r="D1" s="162"/>
      <c r="E1" s="162"/>
      <c r="F1" s="162"/>
      <c r="G1" s="162"/>
      <c r="H1" s="162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</row>
    <row r="2" ht="21" customHeight="1"/>
    <row r="3" spans="1:8" s="111" customFormat="1" ht="26.25" customHeight="1">
      <c r="A3" s="163" t="s">
        <v>166</v>
      </c>
      <c r="B3" s="163" t="s">
        <v>167</v>
      </c>
      <c r="C3" s="165" t="s">
        <v>155</v>
      </c>
      <c r="D3" s="166"/>
      <c r="E3" s="166"/>
      <c r="F3" s="166"/>
      <c r="G3" s="166"/>
      <c r="H3" s="163" t="s">
        <v>168</v>
      </c>
    </row>
    <row r="4" spans="1:8" s="111" customFormat="1" ht="37.5" customHeight="1">
      <c r="A4" s="164"/>
      <c r="B4" s="164"/>
      <c r="C4" s="112" t="s">
        <v>169</v>
      </c>
      <c r="D4" s="112" t="s">
        <v>188</v>
      </c>
      <c r="E4" s="112" t="s">
        <v>187</v>
      </c>
      <c r="F4" s="112" t="s">
        <v>189</v>
      </c>
      <c r="G4" s="110" t="s">
        <v>190</v>
      </c>
      <c r="H4" s="164"/>
    </row>
    <row r="5" spans="1:8" s="118" customFormat="1" ht="21.75" customHeight="1">
      <c r="A5" s="113"/>
      <c r="B5" s="114" t="s">
        <v>131</v>
      </c>
      <c r="C5" s="115"/>
      <c r="D5" s="116"/>
      <c r="E5" s="105"/>
      <c r="F5" s="108"/>
      <c r="G5" s="117"/>
      <c r="H5" s="107"/>
    </row>
    <row r="6" spans="1:8" s="118" customFormat="1" ht="35.25" customHeight="1">
      <c r="A6" s="113">
        <v>1</v>
      </c>
      <c r="B6" s="119" t="s">
        <v>174</v>
      </c>
      <c r="C6" s="115">
        <v>1</v>
      </c>
      <c r="D6" s="116">
        <v>2368000</v>
      </c>
      <c r="E6" s="106">
        <f>C6*D6</f>
        <v>2368000</v>
      </c>
      <c r="F6" s="108" t="s">
        <v>175</v>
      </c>
      <c r="G6" s="117">
        <v>43373</v>
      </c>
      <c r="H6" s="120" t="s">
        <v>191</v>
      </c>
    </row>
    <row r="7" spans="1:8" s="118" customFormat="1" ht="33.75" customHeight="1">
      <c r="A7" s="113">
        <v>2</v>
      </c>
      <c r="B7" s="119" t="s">
        <v>176</v>
      </c>
      <c r="C7" s="115">
        <v>1</v>
      </c>
      <c r="D7" s="116">
        <v>2368000</v>
      </c>
      <c r="E7" s="106">
        <f aca="true" t="shared" si="0" ref="E7:E12">C7*D7</f>
        <v>2368000</v>
      </c>
      <c r="F7" s="108" t="s">
        <v>175</v>
      </c>
      <c r="G7" s="117">
        <v>43373</v>
      </c>
      <c r="H7" s="120" t="s">
        <v>191</v>
      </c>
    </row>
    <row r="8" spans="1:8" s="118" customFormat="1" ht="42" customHeight="1">
      <c r="A8" s="113">
        <v>3</v>
      </c>
      <c r="B8" s="119" t="s">
        <v>177</v>
      </c>
      <c r="C8" s="115">
        <v>1</v>
      </c>
      <c r="D8" s="116">
        <v>2437000</v>
      </c>
      <c r="E8" s="106">
        <f t="shared" si="0"/>
        <v>2437000</v>
      </c>
      <c r="F8" s="108" t="s">
        <v>175</v>
      </c>
      <c r="G8" s="117">
        <v>43373</v>
      </c>
      <c r="H8" s="120" t="s">
        <v>191</v>
      </c>
    </row>
    <row r="9" spans="1:8" s="118" customFormat="1" ht="81.75" customHeight="1">
      <c r="A9" s="113">
        <f>A8+1</f>
        <v>4</v>
      </c>
      <c r="B9" s="119" t="s">
        <v>178</v>
      </c>
      <c r="C9" s="115">
        <v>1</v>
      </c>
      <c r="D9" s="116">
        <v>202000</v>
      </c>
      <c r="E9" s="106">
        <f t="shared" si="0"/>
        <v>202000</v>
      </c>
      <c r="F9" s="108" t="s">
        <v>173</v>
      </c>
      <c r="G9" s="117">
        <v>43281</v>
      </c>
      <c r="H9" s="120" t="s">
        <v>191</v>
      </c>
    </row>
    <row r="10" spans="1:8" s="118" customFormat="1" ht="37.5" customHeight="1">
      <c r="A10" s="113">
        <f aca="true" t="shared" si="1" ref="A10:A22">A9+1</f>
        <v>5</v>
      </c>
      <c r="B10" s="119" t="s">
        <v>179</v>
      </c>
      <c r="C10" s="115">
        <v>1</v>
      </c>
      <c r="D10" s="116">
        <v>515000</v>
      </c>
      <c r="E10" s="106">
        <f t="shared" si="0"/>
        <v>515000</v>
      </c>
      <c r="F10" s="108" t="s">
        <v>173</v>
      </c>
      <c r="G10" s="117">
        <v>43281</v>
      </c>
      <c r="H10" s="120" t="s">
        <v>191</v>
      </c>
    </row>
    <row r="11" spans="1:8" s="118" customFormat="1" ht="66.75" customHeight="1">
      <c r="A11" s="113">
        <f t="shared" si="1"/>
        <v>6</v>
      </c>
      <c r="B11" s="119" t="s">
        <v>180</v>
      </c>
      <c r="C11" s="115">
        <v>1</v>
      </c>
      <c r="D11" s="116">
        <v>219000</v>
      </c>
      <c r="E11" s="106">
        <f t="shared" si="0"/>
        <v>219000</v>
      </c>
      <c r="F11" s="108" t="s">
        <v>173</v>
      </c>
      <c r="G11" s="117">
        <v>43281</v>
      </c>
      <c r="H11" s="120" t="s">
        <v>191</v>
      </c>
    </row>
    <row r="12" spans="1:8" s="118" customFormat="1" ht="29.25" customHeight="1">
      <c r="A12" s="113">
        <f t="shared" si="1"/>
        <v>7</v>
      </c>
      <c r="B12" s="119" t="s">
        <v>140</v>
      </c>
      <c r="C12" s="115">
        <v>1</v>
      </c>
      <c r="D12" s="116">
        <v>165000</v>
      </c>
      <c r="E12" s="106">
        <f t="shared" si="0"/>
        <v>165000</v>
      </c>
      <c r="F12" s="108" t="s">
        <v>173</v>
      </c>
      <c r="G12" s="117">
        <v>43281</v>
      </c>
      <c r="H12" s="120" t="s">
        <v>191</v>
      </c>
    </row>
    <row r="13" spans="1:8" s="118" customFormat="1" ht="27.75" customHeight="1">
      <c r="A13" s="113">
        <f t="shared" si="1"/>
        <v>8</v>
      </c>
      <c r="B13" s="119" t="s">
        <v>186</v>
      </c>
      <c r="C13" s="113">
        <v>1</v>
      </c>
      <c r="D13" s="116">
        <v>4920330.24</v>
      </c>
      <c r="E13" s="106">
        <f>C13*D13</f>
        <v>4920330.24</v>
      </c>
      <c r="F13" s="108" t="s">
        <v>171</v>
      </c>
      <c r="G13" s="108" t="s">
        <v>171</v>
      </c>
      <c r="H13" s="120" t="s">
        <v>191</v>
      </c>
    </row>
    <row r="14" spans="1:8" s="118" customFormat="1" ht="25.5" customHeight="1">
      <c r="A14" s="113"/>
      <c r="B14" s="114" t="s">
        <v>127</v>
      </c>
      <c r="C14" s="115"/>
      <c r="D14" s="116"/>
      <c r="E14" s="105"/>
      <c r="F14" s="108"/>
      <c r="G14" s="117"/>
      <c r="H14" s="107"/>
    </row>
    <row r="15" spans="1:8" s="118" customFormat="1" ht="59.25" customHeight="1">
      <c r="A15" s="113">
        <f>A13+1</f>
        <v>9</v>
      </c>
      <c r="B15" s="119" t="s">
        <v>181</v>
      </c>
      <c r="C15" s="115">
        <v>1</v>
      </c>
      <c r="D15" s="116">
        <v>6814000</v>
      </c>
      <c r="E15" s="106">
        <f aca="true" t="shared" si="2" ref="E15:E22">C15*D15</f>
        <v>6814000</v>
      </c>
      <c r="F15" s="108" t="s">
        <v>182</v>
      </c>
      <c r="G15" s="117">
        <v>43465</v>
      </c>
      <c r="H15" s="120" t="s">
        <v>191</v>
      </c>
    </row>
    <row r="16" spans="1:8" s="118" customFormat="1" ht="59.25" customHeight="1">
      <c r="A16" s="113">
        <f>A15+1</f>
        <v>10</v>
      </c>
      <c r="B16" s="67" t="s">
        <v>128</v>
      </c>
      <c r="C16" s="115">
        <v>1</v>
      </c>
      <c r="D16" s="116">
        <f>276572*1.18</f>
        <v>326354.95999999996</v>
      </c>
      <c r="E16" s="116">
        <f>276572*1.18</f>
        <v>326354.95999999996</v>
      </c>
      <c r="F16" s="108" t="s">
        <v>197</v>
      </c>
      <c r="G16" s="117">
        <v>43373</v>
      </c>
      <c r="H16" s="120" t="s">
        <v>191</v>
      </c>
    </row>
    <row r="17" spans="1:8" s="118" customFormat="1" ht="27.75" customHeight="1">
      <c r="A17" s="113">
        <f>A16+1</f>
        <v>11</v>
      </c>
      <c r="B17" s="119" t="s">
        <v>134</v>
      </c>
      <c r="C17" s="115">
        <v>1</v>
      </c>
      <c r="D17" s="116">
        <v>52000</v>
      </c>
      <c r="E17" s="106">
        <f t="shared" si="2"/>
        <v>52000</v>
      </c>
      <c r="F17" s="108" t="s">
        <v>173</v>
      </c>
      <c r="G17" s="117">
        <v>43281</v>
      </c>
      <c r="H17" s="120" t="s">
        <v>191</v>
      </c>
    </row>
    <row r="18" spans="1:8" s="118" customFormat="1" ht="28.5" customHeight="1">
      <c r="A18" s="113">
        <f t="shared" si="1"/>
        <v>12</v>
      </c>
      <c r="B18" s="119" t="s">
        <v>135</v>
      </c>
      <c r="C18" s="115">
        <v>1</v>
      </c>
      <c r="D18" s="116">
        <v>72000</v>
      </c>
      <c r="E18" s="106">
        <f t="shared" si="2"/>
        <v>72000</v>
      </c>
      <c r="F18" s="108" t="s">
        <v>173</v>
      </c>
      <c r="G18" s="117">
        <v>43281</v>
      </c>
      <c r="H18" s="120" t="s">
        <v>191</v>
      </c>
    </row>
    <row r="19" spans="1:8" s="118" customFormat="1" ht="25.5" customHeight="1">
      <c r="A19" s="113">
        <f t="shared" si="1"/>
        <v>13</v>
      </c>
      <c r="B19" s="119" t="s">
        <v>136</v>
      </c>
      <c r="C19" s="115">
        <v>1</v>
      </c>
      <c r="D19" s="116">
        <v>67000</v>
      </c>
      <c r="E19" s="106">
        <f t="shared" si="2"/>
        <v>67000</v>
      </c>
      <c r="F19" s="108" t="s">
        <v>173</v>
      </c>
      <c r="G19" s="117">
        <v>43281</v>
      </c>
      <c r="H19" s="120" t="s">
        <v>191</v>
      </c>
    </row>
    <row r="20" spans="1:8" s="118" customFormat="1" ht="24" customHeight="1">
      <c r="A20" s="113">
        <f t="shared" si="1"/>
        <v>14</v>
      </c>
      <c r="B20" s="121" t="s">
        <v>183</v>
      </c>
      <c r="C20" s="113">
        <v>1</v>
      </c>
      <c r="D20" s="116">
        <v>703189.87488</v>
      </c>
      <c r="E20" s="106">
        <f t="shared" si="2"/>
        <v>703189.87488</v>
      </c>
      <c r="F20" s="108" t="s">
        <v>170</v>
      </c>
      <c r="G20" s="108" t="s">
        <v>170</v>
      </c>
      <c r="H20" s="120" t="s">
        <v>191</v>
      </c>
    </row>
    <row r="21" spans="1:8" s="118" customFormat="1" ht="24.75" customHeight="1">
      <c r="A21" s="113">
        <f t="shared" si="1"/>
        <v>15</v>
      </c>
      <c r="B21" s="121" t="s">
        <v>184</v>
      </c>
      <c r="C21" s="113">
        <v>1</v>
      </c>
      <c r="D21" s="116">
        <v>735040.22688</v>
      </c>
      <c r="E21" s="106">
        <f t="shared" si="2"/>
        <v>735040.22688</v>
      </c>
      <c r="F21" s="108" t="s">
        <v>172</v>
      </c>
      <c r="G21" s="108" t="s">
        <v>172</v>
      </c>
      <c r="H21" s="120" t="s">
        <v>191</v>
      </c>
    </row>
    <row r="22" spans="1:8" s="118" customFormat="1" ht="32.25" customHeight="1">
      <c r="A22" s="113">
        <f t="shared" si="1"/>
        <v>16</v>
      </c>
      <c r="B22" s="121" t="s">
        <v>185</v>
      </c>
      <c r="C22" s="113">
        <v>1</v>
      </c>
      <c r="D22" s="116">
        <v>4272340.32</v>
      </c>
      <c r="E22" s="106">
        <f t="shared" si="2"/>
        <v>4272340.32</v>
      </c>
      <c r="F22" s="108" t="s">
        <v>170</v>
      </c>
      <c r="G22" s="108" t="s">
        <v>170</v>
      </c>
      <c r="H22" s="120" t="s">
        <v>191</v>
      </c>
    </row>
    <row r="25" ht="12.75">
      <c r="A25" s="109"/>
    </row>
    <row r="29" ht="12.75">
      <c r="D29" s="130"/>
    </row>
  </sheetData>
  <sheetProtection/>
  <mergeCells count="5">
    <mergeCell ref="H3:H4"/>
    <mergeCell ref="A1:H1"/>
    <mergeCell ref="C3:G3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Вера Васильевна Ульянкова</cp:lastModifiedBy>
  <cp:lastPrinted>2017-12-07T11:27:21Z</cp:lastPrinted>
  <dcterms:created xsi:type="dcterms:W3CDTF">2004-06-16T07:44:42Z</dcterms:created>
  <dcterms:modified xsi:type="dcterms:W3CDTF">2017-12-12T06:04:41Z</dcterms:modified>
  <cp:category/>
  <cp:version/>
  <cp:contentType/>
  <cp:contentStatus/>
</cp:coreProperties>
</file>