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 firstSheet="5" activeTab="11"/>
  </bookViews>
  <sheets>
    <sheet name="1_2018" sheetId="1" r:id="rId1"/>
    <sheet name="2_2018" sheetId="2" r:id="rId2"/>
    <sheet name="3_2018" sheetId="3" r:id="rId3"/>
    <sheet name="4_2018" sheetId="4" r:id="rId4"/>
    <sheet name="6_2018" sheetId="5" r:id="rId5"/>
    <sheet name="7_2018" sheetId="6" r:id="rId6"/>
    <sheet name="1_2019" sheetId="7" r:id="rId7"/>
    <sheet name="2_2019" sheetId="8" r:id="rId8"/>
    <sheet name="3_2019" sheetId="9" r:id="rId9"/>
    <sheet name="4_2019" sheetId="10" r:id="rId10"/>
    <sheet name="6_2019" sheetId="11" r:id="rId11"/>
    <sheet name="7_2019" sheetId="12" r:id="rId12"/>
    <sheet name="1_2020" sheetId="13" r:id="rId13"/>
    <sheet name="2_2020" sheetId="14" r:id="rId14"/>
    <sheet name="3_2020" sheetId="15" r:id="rId15"/>
    <sheet name="4_2020" sheetId="16" r:id="rId16"/>
    <sheet name="6_2020" sheetId="17" r:id="rId17"/>
    <sheet name="7_2020" sheetId="18" r:id="rId18"/>
    <sheet name="1_2021" sheetId="20" r:id="rId19"/>
    <sheet name="2_2021" sheetId="21" r:id="rId20"/>
    <sheet name="3_2021" sheetId="22" r:id="rId21"/>
    <sheet name="4_2021 " sheetId="23" r:id="rId22"/>
    <sheet name="6_2021" sheetId="24" r:id="rId23"/>
    <sheet name="7_2021" sheetId="25" r:id="rId24"/>
    <sheet name="1_2022" sheetId="26" r:id="rId25"/>
    <sheet name="2_2022" sheetId="27" r:id="rId26"/>
    <sheet name="3_2022" sheetId="28" r:id="rId27"/>
    <sheet name="4_2022" sheetId="29" r:id="rId28"/>
    <sheet name="6_2022" sheetId="30" r:id="rId29"/>
    <sheet name="7_2022" sheetId="31" r:id="rId30"/>
    <sheet name="Фин.план" sheetId="19" r:id="rId31"/>
  </sheets>
  <definedNames>
    <definedName name="_xlnm._FilterDatabase" localSheetId="3" hidden="1">'4_2018'!#REF!</definedName>
    <definedName name="_xlnm._FilterDatabase" localSheetId="9" hidden="1">'4_2019'!#REF!</definedName>
    <definedName name="_xlnm._FilterDatabase" localSheetId="21" hidden="1">'4_2021 '!#REF!</definedName>
    <definedName name="_xlnm._FilterDatabase" localSheetId="27" hidden="1">'4_2022'!#REF!</definedName>
    <definedName name="_xlnm._FilterDatabase" localSheetId="4" hidden="1">'6_2018'!$A$13:$I$13</definedName>
    <definedName name="_xlnm._FilterDatabase" localSheetId="10" hidden="1">'6_2019'!$A$6:$I$6</definedName>
    <definedName name="_xlnm._FilterDatabase" localSheetId="22" hidden="1">'6_2021'!$A$13:$I$13</definedName>
    <definedName name="_xlnm._FilterDatabase" localSheetId="28" hidden="1">'6_2022'!$A$13:$I$13</definedName>
    <definedName name="_xlnm._FilterDatabase" localSheetId="5" hidden="1">'7_2018'!$A$8:$Q$12</definedName>
    <definedName name="_xlnm._FilterDatabase" localSheetId="11" hidden="1">'7_2019'!$A$1:$Q$2</definedName>
    <definedName name="_xlnm._FilterDatabase" localSheetId="23" hidden="1">'7_2021'!$A$8:$Q$12</definedName>
    <definedName name="_xlnm._FilterDatabase" localSheetId="29" hidden="1">'7_2022'!$A$7:$Q$12</definedName>
    <definedName name="_xlnm.Print_Titles" localSheetId="0">'1_2018'!$8:$12</definedName>
    <definedName name="_xlnm.Print_Titles" localSheetId="6">'1_2019'!$8:$12</definedName>
    <definedName name="_xlnm.Print_Titles" localSheetId="18">'1_2021'!$8:$12</definedName>
    <definedName name="_xlnm.Print_Titles" localSheetId="24">'1_2022'!$8:$12</definedName>
    <definedName name="_xlnm.Print_Area" localSheetId="0">'1_2018'!$A$1:$M$53</definedName>
    <definedName name="_xlnm.Print_Area" localSheetId="6">'1_2019'!$B$1:$L$51</definedName>
    <definedName name="_xlnm.Print_Area" localSheetId="18">'1_2021'!$B$1:$M$53</definedName>
    <definedName name="_xlnm.Print_Area" localSheetId="24">'1_2022'!$A$1:$L$43</definedName>
    <definedName name="_xlnm.Print_Area" localSheetId="1">'2_2018'!$A$1:$P$102</definedName>
    <definedName name="_xlnm.Print_Area" localSheetId="7">'2_2019'!$A$1:$Z$42</definedName>
    <definedName name="_xlnm.Print_Area" localSheetId="19">'2_2021'!$A$1:$Z$57</definedName>
    <definedName name="_xlnm.Print_Area" localSheetId="25">'2_2022'!$A$1:$Z$42</definedName>
    <definedName name="_xlnm.Print_Area" localSheetId="8">'3_2019'!$A$1:$R$41</definedName>
    <definedName name="_xlnm.Print_Area" localSheetId="26">'3_2022'!$A$1:$R$42</definedName>
    <definedName name="_xlnm.Print_Area" localSheetId="3">'4_2018'!$A$1:$K$55</definedName>
    <definedName name="_xlnm.Print_Area" localSheetId="9">'4_2019'!$A$1:$K$43</definedName>
    <definedName name="_xlnm.Print_Area" localSheetId="21">'4_2021 '!$A$1:$K$53</definedName>
    <definedName name="_xlnm.Print_Area" localSheetId="27">'4_2022'!$A$1:$K$43</definedName>
    <definedName name="_xlnm.Print_Area" localSheetId="4">'6_2018'!$A$1:$I$54</definedName>
    <definedName name="_xlnm.Print_Area" localSheetId="10">'6_2019'!$A$1:$I$44</definedName>
    <definedName name="_xlnm.Print_Area" localSheetId="16">'6_2020'!$A$1:$I$50</definedName>
    <definedName name="_xlnm.Print_Area" localSheetId="22">'6_2021'!$A$1:$I$54</definedName>
    <definedName name="_xlnm.Print_Area" localSheetId="28">'6_2022'!$A$1:$I$44</definedName>
    <definedName name="_xlnm.Print_Area" localSheetId="5">'7_2018'!$A$1:$Q$53</definedName>
    <definedName name="_xlnm.Print_Area" localSheetId="11">'7_2019'!$A$1:$Q$43</definedName>
    <definedName name="_xlnm.Print_Area" localSheetId="23">'7_2021'!$A$1:$Q$53</definedName>
    <definedName name="_xlnm.Print_Area" localSheetId="29">'7_2022'!$A$1:$Q$43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31"/>
  <c r="Q15" s="1"/>
  <c r="Q33"/>
  <c r="Q32"/>
  <c r="Q27"/>
  <c r="Q25"/>
  <c r="Q24"/>
  <c r="Q22"/>
  <c r="Q21" s="1"/>
  <c r="Q20" s="1"/>
  <c r="Q19" s="1"/>
  <c r="Q18" s="1"/>
  <c r="Q17" s="1"/>
  <c r="Q16" s="1"/>
  <c r="Q14"/>
  <c r="J41"/>
  <c r="J15" s="1"/>
  <c r="J33"/>
  <c r="J32"/>
  <c r="J27"/>
  <c r="J25"/>
  <c r="J24"/>
  <c r="J22"/>
  <c r="J21" s="1"/>
  <c r="J20" s="1"/>
  <c r="J19" s="1"/>
  <c r="J18" s="1"/>
  <c r="J17" s="1"/>
  <c r="J16" s="1"/>
  <c r="J14"/>
  <c r="K41" i="29"/>
  <c r="K40" s="1"/>
  <c r="K39" s="1"/>
  <c r="K38" s="1"/>
  <c r="K37" s="1"/>
  <c r="K36" s="1"/>
  <c r="K35" s="1"/>
  <c r="K33"/>
  <c r="K15" s="1"/>
  <c r="K27"/>
  <c r="K25"/>
  <c r="K24"/>
  <c r="K22"/>
  <c r="K21" s="1"/>
  <c r="O52" i="25"/>
  <c r="O51"/>
  <c r="O50" s="1"/>
  <c r="O49" s="1"/>
  <c r="O48" s="1"/>
  <c r="O47" s="1"/>
  <c r="O46" s="1"/>
  <c r="O44"/>
  <c r="O41"/>
  <c r="O40"/>
  <c r="O39" s="1"/>
  <c r="O34"/>
  <c r="O15" s="1"/>
  <c r="O31"/>
  <c r="O30"/>
  <c r="O29" s="1"/>
  <c r="O27"/>
  <c r="O26" s="1"/>
  <c r="O22"/>
  <c r="O21" s="1"/>
  <c r="O20" s="1"/>
  <c r="O19" s="1"/>
  <c r="O18" s="1"/>
  <c r="O17" s="1"/>
  <c r="O16" s="1"/>
  <c r="O14"/>
  <c r="M44"/>
  <c r="M41"/>
  <c r="M40" s="1"/>
  <c r="M39" s="1"/>
  <c r="M34"/>
  <c r="M31"/>
  <c r="M30" s="1"/>
  <c r="M29" s="1"/>
  <c r="M27"/>
  <c r="M26"/>
  <c r="M22"/>
  <c r="M21" s="1"/>
  <c r="M20" s="1"/>
  <c r="M19" s="1"/>
  <c r="M18" s="1"/>
  <c r="M17" s="1"/>
  <c r="M15"/>
  <c r="H52"/>
  <c r="H51" s="1"/>
  <c r="H50" s="1"/>
  <c r="H49" s="1"/>
  <c r="H48" s="1"/>
  <c r="H47" s="1"/>
  <c r="H46" s="1"/>
  <c r="H44"/>
  <c r="H41"/>
  <c r="H34"/>
  <c r="H31"/>
  <c r="H27"/>
  <c r="H22"/>
  <c r="H21"/>
  <c r="J50" i="12"/>
  <c r="J49"/>
  <c r="J43"/>
  <c r="J42" s="1"/>
  <c r="J41" s="1"/>
  <c r="J29"/>
  <c r="J15" s="1"/>
  <c r="J25"/>
  <c r="J24" s="1"/>
  <c r="J23" s="1"/>
  <c r="Q50"/>
  <c r="Q49" s="1"/>
  <c r="Q43"/>
  <c r="Q14" s="1"/>
  <c r="Q29"/>
  <c r="Q25"/>
  <c r="Q24" s="1"/>
  <c r="Q23" s="1"/>
  <c r="K23" i="10"/>
  <c r="K24"/>
  <c r="K25"/>
  <c r="K29"/>
  <c r="K15" s="1"/>
  <c r="K42"/>
  <c r="K41"/>
  <c r="K43"/>
  <c r="K49"/>
  <c r="K50"/>
  <c r="K14"/>
  <c r="J52" i="6"/>
  <c r="J15" s="1"/>
  <c r="J49"/>
  <c r="J48" s="1"/>
  <c r="J37" s="1"/>
  <c r="J43"/>
  <c r="J39"/>
  <c r="J14" s="1"/>
  <c r="J30"/>
  <c r="J26"/>
  <c r="J24"/>
  <c r="J22"/>
  <c r="J21" s="1"/>
  <c r="J20" s="1"/>
  <c r="J19" s="1"/>
  <c r="J18" s="1"/>
  <c r="J17" s="1"/>
  <c r="Q52"/>
  <c r="Q49"/>
  <c r="Q48" s="1"/>
  <c r="Q37" s="1"/>
  <c r="Q43"/>
  <c r="Q39"/>
  <c r="Q14" s="1"/>
  <c r="Q13" s="1"/>
  <c r="Q30"/>
  <c r="Q26"/>
  <c r="Q24"/>
  <c r="Q22"/>
  <c r="Q21" s="1"/>
  <c r="Q20" s="1"/>
  <c r="Q19" s="1"/>
  <c r="Q18" s="1"/>
  <c r="Q17" s="1"/>
  <c r="Q15"/>
  <c r="G13" i="4"/>
  <c r="H13"/>
  <c r="K13"/>
  <c r="G14"/>
  <c r="H14"/>
  <c r="I14"/>
  <c r="I13" s="1"/>
  <c r="J14"/>
  <c r="J13" s="1"/>
  <c r="K14"/>
  <c r="F16"/>
  <c r="F13"/>
  <c r="G52"/>
  <c r="G15" s="1"/>
  <c r="H52"/>
  <c r="H48" s="1"/>
  <c r="H37" s="1"/>
  <c r="I52"/>
  <c r="J52"/>
  <c r="K52"/>
  <c r="K48" s="1"/>
  <c r="K37" s="1"/>
  <c r="K16" s="1"/>
  <c r="G49"/>
  <c r="I49"/>
  <c r="I48" s="1"/>
  <c r="I37" s="1"/>
  <c r="J48"/>
  <c r="J37" s="1"/>
  <c r="K49"/>
  <c r="G43"/>
  <c r="H43"/>
  <c r="I43"/>
  <c r="J43"/>
  <c r="K43"/>
  <c r="G39"/>
  <c r="H39"/>
  <c r="I39"/>
  <c r="J39"/>
  <c r="K39"/>
  <c r="H30"/>
  <c r="I30"/>
  <c r="I15" s="1"/>
  <c r="J30"/>
  <c r="K30"/>
  <c r="H26"/>
  <c r="I26"/>
  <c r="J26"/>
  <c r="K26"/>
  <c r="H24"/>
  <c r="J24"/>
  <c r="K24"/>
  <c r="K22"/>
  <c r="J15"/>
  <c r="H20"/>
  <c r="H19" s="1"/>
  <c r="G21"/>
  <c r="G20" s="1"/>
  <c r="G19" s="1"/>
  <c r="G18" s="1"/>
  <c r="G17" s="1"/>
  <c r="H21"/>
  <c r="K21"/>
  <c r="K20" s="1"/>
  <c r="K19" s="1"/>
  <c r="K18" s="1"/>
  <c r="K17" s="1"/>
  <c r="G22"/>
  <c r="H22"/>
  <c r="I22"/>
  <c r="J22"/>
  <c r="J21" s="1"/>
  <c r="J20" s="1"/>
  <c r="J19" s="1"/>
  <c r="J18" s="1"/>
  <c r="J17" s="1"/>
  <c r="F21"/>
  <c r="DB11" i="19"/>
  <c r="CQ11"/>
  <c r="CF11"/>
  <c r="BU11"/>
  <c r="BJ11"/>
  <c r="BJ12"/>
  <c r="BU12" s="1"/>
  <c r="Q13" i="31" l="1"/>
  <c r="Q40"/>
  <c r="Q39" s="1"/>
  <c r="Q38" s="1"/>
  <c r="Q37" s="1"/>
  <c r="Q36" s="1"/>
  <c r="Q35" s="1"/>
  <c r="J13"/>
  <c r="J40"/>
  <c r="J39" s="1"/>
  <c r="J38" s="1"/>
  <c r="J37" s="1"/>
  <c r="J36" s="1"/>
  <c r="J35" s="1"/>
  <c r="K32" i="29"/>
  <c r="K20"/>
  <c r="K19" s="1"/>
  <c r="K18" s="1"/>
  <c r="K17" s="1"/>
  <c r="K16" s="1"/>
  <c r="K13" s="1"/>
  <c r="K14"/>
  <c r="O13" i="25"/>
  <c r="M16"/>
  <c r="M14"/>
  <c r="M13" s="1"/>
  <c r="H40"/>
  <c r="H39" s="1"/>
  <c r="H15"/>
  <c r="H30"/>
  <c r="H29" s="1"/>
  <c r="H14"/>
  <c r="H26"/>
  <c r="H20" s="1"/>
  <c r="H19" s="1"/>
  <c r="J14" i="12"/>
  <c r="J13" s="1"/>
  <c r="Q42"/>
  <c r="Q41" s="1"/>
  <c r="Q15"/>
  <c r="Q13" s="1"/>
  <c r="K13" i="10"/>
  <c r="J16" i="6"/>
  <c r="J13"/>
  <c r="Q16"/>
  <c r="K15" i="4"/>
  <c r="G48"/>
  <c r="G37" s="1"/>
  <c r="H15"/>
  <c r="J16"/>
  <c r="G16"/>
  <c r="H18"/>
  <c r="H17" s="1"/>
  <c r="H16" s="1"/>
  <c r="I21"/>
  <c r="I20" s="1"/>
  <c r="I19" s="1"/>
  <c r="CF12" i="19"/>
  <c r="H13" i="25" l="1"/>
  <c r="H18"/>
  <c r="H17" s="1"/>
  <c r="H16" s="1"/>
  <c r="CQ12" i="19"/>
  <c r="DB12" l="1"/>
  <c r="DB35" l="1"/>
  <c r="CQ35"/>
  <c r="CF35"/>
  <c r="BU35"/>
  <c r="BJ35"/>
  <c r="DB18"/>
  <c r="CQ18"/>
  <c r="CF18"/>
  <c r="BU18"/>
  <c r="BJ18"/>
  <c r="O41" i="31" l="1"/>
  <c r="M41"/>
  <c r="H41"/>
  <c r="F41"/>
  <c r="O40"/>
  <c r="M40"/>
  <c r="H40"/>
  <c r="F40"/>
  <c r="O39"/>
  <c r="M39"/>
  <c r="H39"/>
  <c r="F39"/>
  <c r="O38"/>
  <c r="M38"/>
  <c r="H38"/>
  <c r="F38"/>
  <c r="O37"/>
  <c r="M37"/>
  <c r="H37"/>
  <c r="F37"/>
  <c r="O36"/>
  <c r="M36"/>
  <c r="H36"/>
  <c r="F36"/>
  <c r="O35"/>
  <c r="M35"/>
  <c r="H35"/>
  <c r="F35"/>
  <c r="O33"/>
  <c r="M33"/>
  <c r="H33"/>
  <c r="F33"/>
  <c r="O32"/>
  <c r="M32"/>
  <c r="H32"/>
  <c r="F32"/>
  <c r="O29"/>
  <c r="M29"/>
  <c r="H29"/>
  <c r="F29"/>
  <c r="O28"/>
  <c r="M28"/>
  <c r="H28"/>
  <c r="F28"/>
  <c r="O27"/>
  <c r="M27"/>
  <c r="H27"/>
  <c r="F27"/>
  <c r="O25"/>
  <c r="M25"/>
  <c r="H25"/>
  <c r="F25"/>
  <c r="O24"/>
  <c r="M24"/>
  <c r="H24"/>
  <c r="F24"/>
  <c r="O22"/>
  <c r="M22"/>
  <c r="H22"/>
  <c r="F22"/>
  <c r="O21"/>
  <c r="M21"/>
  <c r="H21"/>
  <c r="F21"/>
  <c r="O20"/>
  <c r="M20"/>
  <c r="H20"/>
  <c r="F20"/>
  <c r="O19"/>
  <c r="M19"/>
  <c r="H19"/>
  <c r="F19"/>
  <c r="O18"/>
  <c r="M18"/>
  <c r="H18"/>
  <c r="F18"/>
  <c r="O17"/>
  <c r="M17"/>
  <c r="H17"/>
  <c r="F17"/>
  <c r="O16"/>
  <c r="M16"/>
  <c r="H16"/>
  <c r="F16"/>
  <c r="O15"/>
  <c r="M15"/>
  <c r="H15"/>
  <c r="F15"/>
  <c r="O14"/>
  <c r="M14"/>
  <c r="H14"/>
  <c r="F14"/>
  <c r="O13"/>
  <c r="M13"/>
  <c r="H13"/>
  <c r="F13"/>
  <c r="F43" i="29"/>
  <c r="D43"/>
  <c r="F42"/>
  <c r="F41" s="1"/>
  <c r="D42"/>
  <c r="I41"/>
  <c r="G41"/>
  <c r="G40" s="1"/>
  <c r="G39" s="1"/>
  <c r="G38" s="1"/>
  <c r="G37" s="1"/>
  <c r="G36" s="1"/>
  <c r="G35" s="1"/>
  <c r="I40"/>
  <c r="I39" s="1"/>
  <c r="I38" s="1"/>
  <c r="I37" s="1"/>
  <c r="I36" s="1"/>
  <c r="I35" s="1"/>
  <c r="F34"/>
  <c r="F33" s="1"/>
  <c r="F32" s="1"/>
  <c r="D34"/>
  <c r="D33" s="1"/>
  <c r="D32" s="1"/>
  <c r="I33"/>
  <c r="I15" s="1"/>
  <c r="G33"/>
  <c r="G32" s="1"/>
  <c r="F30"/>
  <c r="D30"/>
  <c r="D29" s="1"/>
  <c r="I29"/>
  <c r="I28" s="1"/>
  <c r="I27" s="1"/>
  <c r="G29"/>
  <c r="G28" s="1"/>
  <c r="G27" s="1"/>
  <c r="F29"/>
  <c r="F28" s="1"/>
  <c r="F27" s="1"/>
  <c r="F26"/>
  <c r="D26"/>
  <c r="I25"/>
  <c r="G25"/>
  <c r="G24" s="1"/>
  <c r="F25"/>
  <c r="F24" s="1"/>
  <c r="D25"/>
  <c r="D24"/>
  <c r="F23"/>
  <c r="D23"/>
  <c r="I22"/>
  <c r="G22"/>
  <c r="F22"/>
  <c r="D22"/>
  <c r="D21" s="1"/>
  <c r="I21"/>
  <c r="G21"/>
  <c r="F21"/>
  <c r="R42" i="28"/>
  <c r="L42"/>
  <c r="I42"/>
  <c r="G42"/>
  <c r="R41"/>
  <c r="L41"/>
  <c r="I41"/>
  <c r="G41"/>
  <c r="R40"/>
  <c r="L40"/>
  <c r="I40"/>
  <c r="G40"/>
  <c r="R39"/>
  <c r="L39"/>
  <c r="I39"/>
  <c r="G39"/>
  <c r="R38"/>
  <c r="L38"/>
  <c r="I38"/>
  <c r="G38"/>
  <c r="R37"/>
  <c r="L37"/>
  <c r="I37"/>
  <c r="G37"/>
  <c r="R36"/>
  <c r="L36"/>
  <c r="I36"/>
  <c r="G36"/>
  <c r="R35"/>
  <c r="L35"/>
  <c r="I35"/>
  <c r="G35"/>
  <c r="R34"/>
  <c r="L34"/>
  <c r="I34"/>
  <c r="G34"/>
  <c r="R33"/>
  <c r="L33"/>
  <c r="I33"/>
  <c r="G33"/>
  <c r="R32"/>
  <c r="L32"/>
  <c r="I32"/>
  <c r="G32"/>
  <c r="R31"/>
  <c r="L31"/>
  <c r="I31"/>
  <c r="G31"/>
  <c r="R29"/>
  <c r="L29"/>
  <c r="I29"/>
  <c r="G29"/>
  <c r="R28"/>
  <c r="L28"/>
  <c r="I28"/>
  <c r="G28"/>
  <c r="R27"/>
  <c r="L27"/>
  <c r="I27"/>
  <c r="G27"/>
  <c r="R26"/>
  <c r="L26"/>
  <c r="I26"/>
  <c r="G26"/>
  <c r="R25"/>
  <c r="L25"/>
  <c r="I25"/>
  <c r="G25"/>
  <c r="R24"/>
  <c r="L24"/>
  <c r="I24"/>
  <c r="G24"/>
  <c r="R23"/>
  <c r="L23"/>
  <c r="I23"/>
  <c r="G23"/>
  <c r="R22"/>
  <c r="L22"/>
  <c r="I22"/>
  <c r="G22"/>
  <c r="R21"/>
  <c r="L21"/>
  <c r="I21"/>
  <c r="G21"/>
  <c r="R20"/>
  <c r="L20"/>
  <c r="I20"/>
  <c r="G20"/>
  <c r="R19"/>
  <c r="L19"/>
  <c r="I19"/>
  <c r="G19"/>
  <c r="R18"/>
  <c r="L18"/>
  <c r="I18"/>
  <c r="G18"/>
  <c r="R17"/>
  <c r="L17"/>
  <c r="I17"/>
  <c r="G17"/>
  <c r="R16"/>
  <c r="L16"/>
  <c r="I16"/>
  <c r="G16"/>
  <c r="R15"/>
  <c r="L15"/>
  <c r="I15"/>
  <c r="G15"/>
  <c r="R14"/>
  <c r="L14"/>
  <c r="I14"/>
  <c r="G14"/>
  <c r="R13"/>
  <c r="L13"/>
  <c r="I13"/>
  <c r="G13"/>
  <c r="R12"/>
  <c r="L12"/>
  <c r="I12"/>
  <c r="G12"/>
  <c r="Z42" i="27"/>
  <c r="Y42" s="1"/>
  <c r="V42" s="1"/>
  <c r="U42"/>
  <c r="T42" s="1"/>
  <c r="Q42" s="1"/>
  <c r="V41"/>
  <c r="Q41"/>
  <c r="N40"/>
  <c r="N39" s="1"/>
  <c r="N38" s="1"/>
  <c r="N37" s="1"/>
  <c r="N36" s="1"/>
  <c r="N35" s="1"/>
  <c r="N34" s="1"/>
  <c r="M40"/>
  <c r="M39" s="1"/>
  <c r="M38" s="1"/>
  <c r="M37" s="1"/>
  <c r="M36" s="1"/>
  <c r="M35" s="1"/>
  <c r="M34" s="1"/>
  <c r="L40"/>
  <c r="L39" s="1"/>
  <c r="L38" s="1"/>
  <c r="L37" s="1"/>
  <c r="L36" s="1"/>
  <c r="L35" s="1"/>
  <c r="L34" s="1"/>
  <c r="H40"/>
  <c r="H39" s="1"/>
  <c r="H38" s="1"/>
  <c r="H37" s="1"/>
  <c r="H36" s="1"/>
  <c r="H35" s="1"/>
  <c r="H34" s="1"/>
  <c r="G40"/>
  <c r="G39" s="1"/>
  <c r="G38" s="1"/>
  <c r="G37" s="1"/>
  <c r="G36" s="1"/>
  <c r="G35" s="1"/>
  <c r="G34" s="1"/>
  <c r="V33"/>
  <c r="Q33"/>
  <c r="Z32"/>
  <c r="Z31" s="1"/>
  <c r="Y32"/>
  <c r="U32"/>
  <c r="U31" s="1"/>
  <c r="T32"/>
  <c r="T31" s="1"/>
  <c r="N32"/>
  <c r="M32"/>
  <c r="M31" s="1"/>
  <c r="L32"/>
  <c r="L31" s="1"/>
  <c r="H32"/>
  <c r="G32"/>
  <c r="V30"/>
  <c r="Q30"/>
  <c r="V29"/>
  <c r="Q29"/>
  <c r="Z28"/>
  <c r="Z27" s="1"/>
  <c r="Z26" s="1"/>
  <c r="Y28"/>
  <c r="Y27" s="1"/>
  <c r="U28"/>
  <c r="U27" s="1"/>
  <c r="U26" s="1"/>
  <c r="T28"/>
  <c r="T27" s="1"/>
  <c r="N28"/>
  <c r="N27" s="1"/>
  <c r="N26" s="1"/>
  <c r="M28"/>
  <c r="M27" s="1"/>
  <c r="M26" s="1"/>
  <c r="L28"/>
  <c r="L27" s="1"/>
  <c r="L26" s="1"/>
  <c r="H28"/>
  <c r="H27" s="1"/>
  <c r="H26" s="1"/>
  <c r="G28"/>
  <c r="G27" s="1"/>
  <c r="G26" s="1"/>
  <c r="V25"/>
  <c r="Q25"/>
  <c r="Z24"/>
  <c r="Z23" s="1"/>
  <c r="Y24"/>
  <c r="U24"/>
  <c r="U23" s="1"/>
  <c r="T24"/>
  <c r="T23" s="1"/>
  <c r="N24"/>
  <c r="N23" s="1"/>
  <c r="M24"/>
  <c r="M23" s="1"/>
  <c r="L24"/>
  <c r="L23" s="1"/>
  <c r="H24"/>
  <c r="H23" s="1"/>
  <c r="G24"/>
  <c r="G23" s="1"/>
  <c r="Y23"/>
  <c r="V22"/>
  <c r="Q22"/>
  <c r="Z21"/>
  <c r="Z20" s="1"/>
  <c r="Y21"/>
  <c r="U21"/>
  <c r="U20" s="1"/>
  <c r="T21"/>
  <c r="T20" s="1"/>
  <c r="N21"/>
  <c r="N20" s="1"/>
  <c r="M21"/>
  <c r="M20" s="1"/>
  <c r="M19" s="1"/>
  <c r="L21"/>
  <c r="L20" s="1"/>
  <c r="H21"/>
  <c r="H20" s="1"/>
  <c r="G21"/>
  <c r="G20" s="1"/>
  <c r="Y20"/>
  <c r="H41" i="26"/>
  <c r="H15" s="1"/>
  <c r="H40"/>
  <c r="H39" s="1"/>
  <c r="H38" s="1"/>
  <c r="H37" s="1"/>
  <c r="H36" s="1"/>
  <c r="H35" s="1"/>
  <c r="F33"/>
  <c r="F32" s="1"/>
  <c r="H29"/>
  <c r="H28" s="1"/>
  <c r="H27" s="1"/>
  <c r="H25"/>
  <c r="H24"/>
  <c r="H22"/>
  <c r="H21" s="1"/>
  <c r="L21"/>
  <c r="L20" s="1"/>
  <c r="L19" s="1"/>
  <c r="L18" s="1"/>
  <c r="L17" s="1"/>
  <c r="L16" s="1"/>
  <c r="L13" s="1"/>
  <c r="K21"/>
  <c r="J21"/>
  <c r="J20" s="1"/>
  <c r="J19" s="1"/>
  <c r="J18" s="1"/>
  <c r="J17" s="1"/>
  <c r="J16" s="1"/>
  <c r="J13" s="1"/>
  <c r="I21"/>
  <c r="I20" s="1"/>
  <c r="I19" s="1"/>
  <c r="I18" s="1"/>
  <c r="I17" s="1"/>
  <c r="I16" s="1"/>
  <c r="I13" s="1"/>
  <c r="G21"/>
  <c r="G20" s="1"/>
  <c r="G19" s="1"/>
  <c r="G18" s="1"/>
  <c r="G17" s="1"/>
  <c r="G16" s="1"/>
  <c r="G13" s="1"/>
  <c r="F21"/>
  <c r="F20" s="1"/>
  <c r="F19" s="1"/>
  <c r="E21"/>
  <c r="E20" s="1"/>
  <c r="E19" s="1"/>
  <c r="E18" s="1"/>
  <c r="E17" s="1"/>
  <c r="E16" s="1"/>
  <c r="E13" s="1"/>
  <c r="D21"/>
  <c r="D20" s="1"/>
  <c r="D19" s="1"/>
  <c r="D18" s="1"/>
  <c r="D17" s="1"/>
  <c r="D16" s="1"/>
  <c r="D13" s="1"/>
  <c r="K20"/>
  <c r="K19" s="1"/>
  <c r="K18" s="1"/>
  <c r="K17" s="1"/>
  <c r="K16" s="1"/>
  <c r="K13" s="1"/>
  <c r="L15"/>
  <c r="K15"/>
  <c r="J15"/>
  <c r="I15"/>
  <c r="G15"/>
  <c r="E15"/>
  <c r="D15"/>
  <c r="L14"/>
  <c r="K14"/>
  <c r="J14"/>
  <c r="I14"/>
  <c r="G14"/>
  <c r="F14"/>
  <c r="E14"/>
  <c r="D14"/>
  <c r="F44" i="25"/>
  <c r="F41"/>
  <c r="K34"/>
  <c r="K15" s="1"/>
  <c r="F34"/>
  <c r="D34"/>
  <c r="D15" s="1"/>
  <c r="K31"/>
  <c r="F31"/>
  <c r="D31"/>
  <c r="K30"/>
  <c r="F30"/>
  <c r="D30"/>
  <c r="K29"/>
  <c r="F29"/>
  <c r="D29"/>
  <c r="K27"/>
  <c r="F27"/>
  <c r="D27"/>
  <c r="K26"/>
  <c r="F26"/>
  <c r="D26"/>
  <c r="K22"/>
  <c r="K14" s="1"/>
  <c r="K13" s="1"/>
  <c r="F22"/>
  <c r="D22"/>
  <c r="D14" s="1"/>
  <c r="D13" s="1"/>
  <c r="K21"/>
  <c r="F21"/>
  <c r="D21"/>
  <c r="K20"/>
  <c r="F20"/>
  <c r="D20"/>
  <c r="K19"/>
  <c r="F19"/>
  <c r="D19"/>
  <c r="K18"/>
  <c r="F18"/>
  <c r="D18"/>
  <c r="K17"/>
  <c r="K16" s="1"/>
  <c r="F17"/>
  <c r="D17"/>
  <c r="D16" s="1"/>
  <c r="F53" i="23"/>
  <c r="F52" s="1"/>
  <c r="F51" s="1"/>
  <c r="F50" s="1"/>
  <c r="F49" s="1"/>
  <c r="F48" s="1"/>
  <c r="F47" s="1"/>
  <c r="F46" s="1"/>
  <c r="D53"/>
  <c r="D52" s="1"/>
  <c r="D51" s="1"/>
  <c r="D50" s="1"/>
  <c r="D49" s="1"/>
  <c r="D48" s="1"/>
  <c r="D47" s="1"/>
  <c r="D46" s="1"/>
  <c r="I52"/>
  <c r="I51" s="1"/>
  <c r="I50" s="1"/>
  <c r="I49" s="1"/>
  <c r="I48" s="1"/>
  <c r="I47" s="1"/>
  <c r="I46" s="1"/>
  <c r="F45"/>
  <c r="F44" s="1"/>
  <c r="D45"/>
  <c r="D44" s="1"/>
  <c r="I44"/>
  <c r="F43"/>
  <c r="D43"/>
  <c r="F42"/>
  <c r="D42"/>
  <c r="I41"/>
  <c r="F38"/>
  <c r="D38"/>
  <c r="F37"/>
  <c r="D37"/>
  <c r="F36"/>
  <c r="D36"/>
  <c r="F35"/>
  <c r="D35"/>
  <c r="I34"/>
  <c r="G34"/>
  <c r="G15" s="1"/>
  <c r="F33"/>
  <c r="D33"/>
  <c r="F32"/>
  <c r="D32"/>
  <c r="I31"/>
  <c r="G31"/>
  <c r="F28"/>
  <c r="D28"/>
  <c r="I27"/>
  <c r="G27"/>
  <c r="F27"/>
  <c r="D27"/>
  <c r="I26"/>
  <c r="G26"/>
  <c r="F26"/>
  <c r="D26"/>
  <c r="F25"/>
  <c r="D25"/>
  <c r="F24"/>
  <c r="D24"/>
  <c r="F23"/>
  <c r="D23"/>
  <c r="I22"/>
  <c r="I21" s="1"/>
  <c r="G22"/>
  <c r="G21" s="1"/>
  <c r="R52" i="22"/>
  <c r="L52"/>
  <c r="L51" s="1"/>
  <c r="L50" s="1"/>
  <c r="L49" s="1"/>
  <c r="L48" s="1"/>
  <c r="L47" s="1"/>
  <c r="L46" s="1"/>
  <c r="L45" s="1"/>
  <c r="I52"/>
  <c r="I51" s="1"/>
  <c r="I50" s="1"/>
  <c r="I49" s="1"/>
  <c r="I48" s="1"/>
  <c r="I47" s="1"/>
  <c r="I46" s="1"/>
  <c r="I45" s="1"/>
  <c r="G52"/>
  <c r="G51" s="1"/>
  <c r="G50" s="1"/>
  <c r="G49" s="1"/>
  <c r="G48" s="1"/>
  <c r="G47" s="1"/>
  <c r="G46" s="1"/>
  <c r="G45" s="1"/>
  <c r="R51"/>
  <c r="R50" s="1"/>
  <c r="R49" s="1"/>
  <c r="R48" s="1"/>
  <c r="R47" s="1"/>
  <c r="R46" s="1"/>
  <c r="R45" s="1"/>
  <c r="M51"/>
  <c r="M50" s="1"/>
  <c r="M49" s="1"/>
  <c r="M48" s="1"/>
  <c r="M47" s="1"/>
  <c r="M46" s="1"/>
  <c r="K51"/>
  <c r="K50" s="1"/>
  <c r="K49" s="1"/>
  <c r="K48" s="1"/>
  <c r="K47" s="1"/>
  <c r="K46" s="1"/>
  <c r="K45" s="1"/>
  <c r="J51"/>
  <c r="J50" s="1"/>
  <c r="J49" s="1"/>
  <c r="J48"/>
  <c r="J47" s="1"/>
  <c r="J46" s="1"/>
  <c r="R44"/>
  <c r="L44"/>
  <c r="L43" s="1"/>
  <c r="I44"/>
  <c r="I43" s="1"/>
  <c r="G44"/>
  <c r="G43" s="1"/>
  <c r="R43"/>
  <c r="M43"/>
  <c r="K43"/>
  <c r="J43"/>
  <c r="R42"/>
  <c r="L42"/>
  <c r="I42"/>
  <c r="G42"/>
  <c r="R41"/>
  <c r="L41"/>
  <c r="L40" s="1"/>
  <c r="I41"/>
  <c r="I40" s="1"/>
  <c r="G41"/>
  <c r="G40" s="1"/>
  <c r="R40"/>
  <c r="M40"/>
  <c r="K40"/>
  <c r="J40"/>
  <c r="R37"/>
  <c r="L37"/>
  <c r="I37"/>
  <c r="G37"/>
  <c r="R36"/>
  <c r="L36"/>
  <c r="I36"/>
  <c r="G36"/>
  <c r="R35"/>
  <c r="L35"/>
  <c r="I35"/>
  <c r="G35"/>
  <c r="R34"/>
  <c r="L34"/>
  <c r="L33" s="1"/>
  <c r="I34"/>
  <c r="I33" s="1"/>
  <c r="G34"/>
  <c r="G33" s="1"/>
  <c r="R33"/>
  <c r="M33"/>
  <c r="K33"/>
  <c r="J33"/>
  <c r="R32"/>
  <c r="L32"/>
  <c r="I32"/>
  <c r="G32"/>
  <c r="R31"/>
  <c r="L31"/>
  <c r="L30" s="1"/>
  <c r="I31"/>
  <c r="I30" s="1"/>
  <c r="I29" s="1"/>
  <c r="I28" s="1"/>
  <c r="G31"/>
  <c r="G30" s="1"/>
  <c r="G29" s="1"/>
  <c r="G28" s="1"/>
  <c r="R30"/>
  <c r="R29" s="1"/>
  <c r="R28" s="1"/>
  <c r="M30"/>
  <c r="K30"/>
  <c r="K29" s="1"/>
  <c r="K28" s="1"/>
  <c r="J30"/>
  <c r="J29" s="1"/>
  <c r="J28" s="1"/>
  <c r="R27"/>
  <c r="L27"/>
  <c r="L26" s="1"/>
  <c r="L25" s="1"/>
  <c r="I27"/>
  <c r="I26" s="1"/>
  <c r="I25" s="1"/>
  <c r="G27"/>
  <c r="G26" s="1"/>
  <c r="G25" s="1"/>
  <c r="R26"/>
  <c r="M26"/>
  <c r="M25" s="1"/>
  <c r="K26"/>
  <c r="J26"/>
  <c r="R24"/>
  <c r="L24"/>
  <c r="I24"/>
  <c r="G24"/>
  <c r="R23"/>
  <c r="L23"/>
  <c r="I23"/>
  <c r="G23"/>
  <c r="R22"/>
  <c r="L22"/>
  <c r="L21" s="1"/>
  <c r="I22"/>
  <c r="I21" s="1"/>
  <c r="I20" s="1"/>
  <c r="G22"/>
  <c r="G21" s="1"/>
  <c r="G20" s="1"/>
  <c r="R21"/>
  <c r="R20" s="1"/>
  <c r="M21"/>
  <c r="M20" s="1"/>
  <c r="K21"/>
  <c r="K20" s="1"/>
  <c r="J21"/>
  <c r="J20" s="1"/>
  <c r="V53" i="21"/>
  <c r="Q53"/>
  <c r="Z52"/>
  <c r="Y52"/>
  <c r="V52" s="1"/>
  <c r="U52"/>
  <c r="U51" s="1"/>
  <c r="U50" s="1"/>
  <c r="U49" s="1"/>
  <c r="U48" s="1"/>
  <c r="U47" s="1"/>
  <c r="U46" s="1"/>
  <c r="T52"/>
  <c r="T51" s="1"/>
  <c r="T50" s="1"/>
  <c r="N52"/>
  <c r="N51" s="1"/>
  <c r="N50" s="1"/>
  <c r="N49" s="1"/>
  <c r="N48" s="1"/>
  <c r="N47" s="1"/>
  <c r="N46" s="1"/>
  <c r="M52"/>
  <c r="M51" s="1"/>
  <c r="M50" s="1"/>
  <c r="M49" s="1"/>
  <c r="M48" s="1"/>
  <c r="M47" s="1"/>
  <c r="M46" s="1"/>
  <c r="L52"/>
  <c r="L51" s="1"/>
  <c r="L50" s="1"/>
  <c r="L49" s="1"/>
  <c r="L48" s="1"/>
  <c r="L47" s="1"/>
  <c r="H52"/>
  <c r="H51" s="1"/>
  <c r="H50" s="1"/>
  <c r="H49" s="1"/>
  <c r="H48" s="1"/>
  <c r="H47" s="1"/>
  <c r="H46" s="1"/>
  <c r="G52"/>
  <c r="G51" s="1"/>
  <c r="G50" s="1"/>
  <c r="G49" s="1"/>
  <c r="G48" s="1"/>
  <c r="G47" s="1"/>
  <c r="G46" s="1"/>
  <c r="Z51"/>
  <c r="Z50" s="1"/>
  <c r="Z49" s="1"/>
  <c r="Z48" s="1"/>
  <c r="Z47" s="1"/>
  <c r="Z46" s="1"/>
  <c r="V45"/>
  <c r="Q45"/>
  <c r="Z44"/>
  <c r="Y44"/>
  <c r="U44"/>
  <c r="T44"/>
  <c r="Q44" s="1"/>
  <c r="N44"/>
  <c r="M44"/>
  <c r="H44"/>
  <c r="G44"/>
  <c r="V43"/>
  <c r="Q43"/>
  <c r="V42"/>
  <c r="Q42"/>
  <c r="Z41"/>
  <c r="Z40" s="1"/>
  <c r="Z39" s="1"/>
  <c r="Y41"/>
  <c r="V41" s="1"/>
  <c r="U41"/>
  <c r="U40" s="1"/>
  <c r="U39" s="1"/>
  <c r="T41"/>
  <c r="N41"/>
  <c r="N40" s="1"/>
  <c r="N39" s="1"/>
  <c r="M41"/>
  <c r="H41"/>
  <c r="H40" s="1"/>
  <c r="H39" s="1"/>
  <c r="G41"/>
  <c r="V38"/>
  <c r="Q38"/>
  <c r="V37"/>
  <c r="Q37"/>
  <c r="V36"/>
  <c r="Q36"/>
  <c r="V35"/>
  <c r="Q35"/>
  <c r="Z34"/>
  <c r="Y34"/>
  <c r="U34"/>
  <c r="T34"/>
  <c r="N34"/>
  <c r="M34"/>
  <c r="L34"/>
  <c r="H34"/>
  <c r="G34"/>
  <c r="V33"/>
  <c r="Q33"/>
  <c r="V32"/>
  <c r="Q32"/>
  <c r="Z31"/>
  <c r="Y31"/>
  <c r="U31"/>
  <c r="T31"/>
  <c r="N31"/>
  <c r="M31"/>
  <c r="L31"/>
  <c r="H31"/>
  <c r="G31"/>
  <c r="V28"/>
  <c r="Q28"/>
  <c r="Z27"/>
  <c r="Z26" s="1"/>
  <c r="Y27"/>
  <c r="U27"/>
  <c r="T27"/>
  <c r="T26" s="1"/>
  <c r="N27"/>
  <c r="N26" s="1"/>
  <c r="M27"/>
  <c r="M26" s="1"/>
  <c r="L27"/>
  <c r="L26" s="1"/>
  <c r="H27"/>
  <c r="H26" s="1"/>
  <c r="G27"/>
  <c r="G26" s="1"/>
  <c r="V25"/>
  <c r="Q25"/>
  <c r="V24"/>
  <c r="Q24"/>
  <c r="V23"/>
  <c r="Q23"/>
  <c r="Z22"/>
  <c r="Z21" s="1"/>
  <c r="Y22"/>
  <c r="U22"/>
  <c r="U21" s="1"/>
  <c r="T22"/>
  <c r="N22"/>
  <c r="N21" s="1"/>
  <c r="M22"/>
  <c r="M21" s="1"/>
  <c r="L22"/>
  <c r="L21" s="1"/>
  <c r="H22"/>
  <c r="H21" s="1"/>
  <c r="G22"/>
  <c r="G21" s="1"/>
  <c r="I52" i="20"/>
  <c r="I51" s="1"/>
  <c r="I50" s="1"/>
  <c r="I49" s="1"/>
  <c r="I48" s="1"/>
  <c r="I47" s="1"/>
  <c r="I46" s="1"/>
  <c r="I44"/>
  <c r="I34"/>
  <c r="I30" s="1"/>
  <c r="I29" s="1"/>
  <c r="H34"/>
  <c r="G34"/>
  <c r="G15" s="1"/>
  <c r="I31"/>
  <c r="H31"/>
  <c r="G31"/>
  <c r="F31"/>
  <c r="F30" s="1"/>
  <c r="F29" s="1"/>
  <c r="I27"/>
  <c r="I26"/>
  <c r="M22"/>
  <c r="M14" s="1"/>
  <c r="L22"/>
  <c r="L21" s="1"/>
  <c r="L20" s="1"/>
  <c r="L19" s="1"/>
  <c r="L18" s="1"/>
  <c r="L17" s="1"/>
  <c r="L16" s="1"/>
  <c r="L13" s="1"/>
  <c r="K22"/>
  <c r="K21" s="1"/>
  <c r="K20" s="1"/>
  <c r="K19" s="1"/>
  <c r="K18" s="1"/>
  <c r="K17" s="1"/>
  <c r="K16" s="1"/>
  <c r="K13" s="1"/>
  <c r="J22"/>
  <c r="J21" s="1"/>
  <c r="J20" s="1"/>
  <c r="J19" s="1"/>
  <c r="J18" s="1"/>
  <c r="J17" s="1"/>
  <c r="J16" s="1"/>
  <c r="J13" s="1"/>
  <c r="I22"/>
  <c r="I21" s="1"/>
  <c r="H22"/>
  <c r="H21" s="1"/>
  <c r="H20" s="1"/>
  <c r="H19" s="1"/>
  <c r="H18" s="1"/>
  <c r="H17" s="1"/>
  <c r="H16" s="1"/>
  <c r="H13" s="1"/>
  <c r="G22"/>
  <c r="G21" s="1"/>
  <c r="G20" s="1"/>
  <c r="G19" s="1"/>
  <c r="F22"/>
  <c r="F21" s="1"/>
  <c r="F20" s="1"/>
  <c r="F19" s="1"/>
  <c r="E22"/>
  <c r="E21" s="1"/>
  <c r="E20" s="1"/>
  <c r="E19" s="1"/>
  <c r="E18" s="1"/>
  <c r="E17" s="1"/>
  <c r="E16" s="1"/>
  <c r="E13" s="1"/>
  <c r="M15"/>
  <c r="L15"/>
  <c r="K15"/>
  <c r="J15"/>
  <c r="F15"/>
  <c r="E15"/>
  <c r="M30" i="18"/>
  <c r="M15" s="1"/>
  <c r="F30"/>
  <c r="F15" s="1"/>
  <c r="M26"/>
  <c r="F26"/>
  <c r="M23"/>
  <c r="M22" s="1"/>
  <c r="F23"/>
  <c r="F22" s="1"/>
  <c r="I16" i="16"/>
  <c r="G16"/>
  <c r="F16"/>
  <c r="D16"/>
  <c r="R15" i="15"/>
  <c r="L15"/>
  <c r="I15"/>
  <c r="G15"/>
  <c r="V47" i="14"/>
  <c r="Q47"/>
  <c r="Z46"/>
  <c r="Y46"/>
  <c r="U46"/>
  <c r="T46"/>
  <c r="Q46" s="1"/>
  <c r="N46"/>
  <c r="M46"/>
  <c r="L46"/>
  <c r="H46"/>
  <c r="G46"/>
  <c r="V45"/>
  <c r="Q45"/>
  <c r="Z44"/>
  <c r="Y44"/>
  <c r="U44"/>
  <c r="T44"/>
  <c r="N44"/>
  <c r="M44"/>
  <c r="L44"/>
  <c r="H44"/>
  <c r="G44"/>
  <c r="Z43"/>
  <c r="Y43"/>
  <c r="U43"/>
  <c r="T43"/>
  <c r="Q43" s="1"/>
  <c r="N43"/>
  <c r="M43"/>
  <c r="H43"/>
  <c r="V42"/>
  <c r="Q42"/>
  <c r="V41"/>
  <c r="Q41"/>
  <c r="V40"/>
  <c r="Q40"/>
  <c r="V39"/>
  <c r="Q39"/>
  <c r="V38"/>
  <c r="Q38"/>
  <c r="V37"/>
  <c r="Q37"/>
  <c r="V36"/>
  <c r="Q36"/>
  <c r="V35"/>
  <c r="Q35"/>
  <c r="V34"/>
  <c r="Q34"/>
  <c r="V33"/>
  <c r="Q33"/>
  <c r="V32"/>
  <c r="Q32"/>
  <c r="V31"/>
  <c r="Q31"/>
  <c r="V30"/>
  <c r="Q30"/>
  <c r="Z29"/>
  <c r="Y29"/>
  <c r="U29"/>
  <c r="U14" s="1"/>
  <c r="T29"/>
  <c r="N29"/>
  <c r="M29"/>
  <c r="L29"/>
  <c r="L14" s="1"/>
  <c r="H29"/>
  <c r="G29"/>
  <c r="V28"/>
  <c r="Q28"/>
  <c r="V27"/>
  <c r="Q27"/>
  <c r="Z26"/>
  <c r="Z25" s="1"/>
  <c r="U26"/>
  <c r="T26" s="1"/>
  <c r="N25"/>
  <c r="N24" s="1"/>
  <c r="N23" s="1"/>
  <c r="M25"/>
  <c r="L25"/>
  <c r="H25"/>
  <c r="G25"/>
  <c r="V22"/>
  <c r="Q22"/>
  <c r="Z21"/>
  <c r="Y21"/>
  <c r="U21"/>
  <c r="T21"/>
  <c r="N21"/>
  <c r="N20" s="1"/>
  <c r="N19" s="1"/>
  <c r="N18" s="1"/>
  <c r="M21"/>
  <c r="M20" s="1"/>
  <c r="M19" s="1"/>
  <c r="M18" s="1"/>
  <c r="L21"/>
  <c r="L20" s="1"/>
  <c r="L19" s="1"/>
  <c r="L18" s="1"/>
  <c r="H21"/>
  <c r="G21"/>
  <c r="G20" s="1"/>
  <c r="G19" s="1"/>
  <c r="G18" s="1"/>
  <c r="Y20"/>
  <c r="U20"/>
  <c r="U19" s="1"/>
  <c r="U18" s="1"/>
  <c r="H20"/>
  <c r="H19" s="1"/>
  <c r="H18" s="1"/>
  <c r="G34" i="13"/>
  <c r="G30" s="1"/>
  <c r="G15" s="1"/>
  <c r="F28"/>
  <c r="F26" s="1"/>
  <c r="G26"/>
  <c r="I22"/>
  <c r="I14" s="1"/>
  <c r="M21"/>
  <c r="M20" s="1"/>
  <c r="M19" s="1"/>
  <c r="M18" s="1"/>
  <c r="M17" s="1"/>
  <c r="M16" s="1"/>
  <c r="L21"/>
  <c r="L20" s="1"/>
  <c r="L19" s="1"/>
  <c r="L18" s="1"/>
  <c r="L17" s="1"/>
  <c r="L16" s="1"/>
  <c r="K21"/>
  <c r="K20" s="1"/>
  <c r="K19" s="1"/>
  <c r="K18" s="1"/>
  <c r="K17" s="1"/>
  <c r="K16" s="1"/>
  <c r="J21"/>
  <c r="J20" s="1"/>
  <c r="J19" s="1"/>
  <c r="J18" s="1"/>
  <c r="J17" s="1"/>
  <c r="J16" s="1"/>
  <c r="G21"/>
  <c r="G20" s="1"/>
  <c r="G19" s="1"/>
  <c r="F21"/>
  <c r="F20" s="1"/>
  <c r="F19" s="1"/>
  <c r="E21"/>
  <c r="E20" s="1"/>
  <c r="E19" s="1"/>
  <c r="E18" s="1"/>
  <c r="E17" s="1"/>
  <c r="E16" s="1"/>
  <c r="M15"/>
  <c r="L15"/>
  <c r="K15"/>
  <c r="J15"/>
  <c r="I15"/>
  <c r="H15"/>
  <c r="F15"/>
  <c r="E15"/>
  <c r="M14"/>
  <c r="L14"/>
  <c r="K14"/>
  <c r="J14"/>
  <c r="H14"/>
  <c r="E14"/>
  <c r="M29" i="12"/>
  <c r="K29"/>
  <c r="K15" s="1"/>
  <c r="F29"/>
  <c r="F15" s="1"/>
  <c r="D29"/>
  <c r="D15" s="1"/>
  <c r="M25"/>
  <c r="K25"/>
  <c r="K14" s="1"/>
  <c r="K13" s="1"/>
  <c r="F25"/>
  <c r="D25"/>
  <c r="D14" s="1"/>
  <c r="D13" s="1"/>
  <c r="M24"/>
  <c r="K24"/>
  <c r="F24"/>
  <c r="D24"/>
  <c r="M23"/>
  <c r="K23"/>
  <c r="F23"/>
  <c r="D23"/>
  <c r="M21"/>
  <c r="M20" s="1"/>
  <c r="M19" s="1"/>
  <c r="M18" s="1"/>
  <c r="M17" s="1"/>
  <c r="M16" s="1"/>
  <c r="F21"/>
  <c r="K19"/>
  <c r="F19"/>
  <c r="D19"/>
  <c r="M15"/>
  <c r="I29" i="10"/>
  <c r="I15" s="1"/>
  <c r="G29"/>
  <c r="G15" s="1"/>
  <c r="I25"/>
  <c r="G25"/>
  <c r="I21"/>
  <c r="G21"/>
  <c r="F21"/>
  <c r="D21"/>
  <c r="I20"/>
  <c r="G20"/>
  <c r="F20"/>
  <c r="D20"/>
  <c r="I19"/>
  <c r="G19"/>
  <c r="F19"/>
  <c r="F18" s="1"/>
  <c r="F17" s="1"/>
  <c r="F16" s="1"/>
  <c r="D19"/>
  <c r="D18" s="1"/>
  <c r="D17" s="1"/>
  <c r="D16" s="1"/>
  <c r="R20" i="9"/>
  <c r="L20"/>
  <c r="I20"/>
  <c r="I19" s="1"/>
  <c r="I18" s="1"/>
  <c r="I17" s="1"/>
  <c r="I16" s="1"/>
  <c r="I15" s="1"/>
  <c r="G20"/>
  <c r="G19" s="1"/>
  <c r="G18" s="1"/>
  <c r="G17" s="1"/>
  <c r="G16" s="1"/>
  <c r="G15" s="1"/>
  <c r="R19"/>
  <c r="R18" s="1"/>
  <c r="R17" s="1"/>
  <c r="R16" s="1"/>
  <c r="R15" s="1"/>
  <c r="L19"/>
  <c r="L18" s="1"/>
  <c r="L17" s="1"/>
  <c r="L16" s="1"/>
  <c r="L15" s="1"/>
  <c r="V50" i="8"/>
  <c r="Q50"/>
  <c r="Z49"/>
  <c r="Z48" s="1"/>
  <c r="Y49"/>
  <c r="Y48" s="1"/>
  <c r="U49"/>
  <c r="T49"/>
  <c r="T48" s="1"/>
  <c r="N49"/>
  <c r="N48" s="1"/>
  <c r="M49"/>
  <c r="M48" s="1"/>
  <c r="L49"/>
  <c r="L48" s="1"/>
  <c r="H49"/>
  <c r="H48" s="1"/>
  <c r="G49"/>
  <c r="G48" s="1"/>
  <c r="V47"/>
  <c r="Q47"/>
  <c r="V46"/>
  <c r="Q46"/>
  <c r="V45"/>
  <c r="Q45"/>
  <c r="V44"/>
  <c r="Q44"/>
  <c r="V43"/>
  <c r="Q43"/>
  <c r="Z42"/>
  <c r="Y42"/>
  <c r="Y41" s="1"/>
  <c r="U42"/>
  <c r="T42"/>
  <c r="T41" s="1"/>
  <c r="N42"/>
  <c r="N41" s="1"/>
  <c r="M42"/>
  <c r="M41" s="1"/>
  <c r="L42"/>
  <c r="L41" s="1"/>
  <c r="H42"/>
  <c r="H41" s="1"/>
  <c r="G42"/>
  <c r="G41" s="1"/>
  <c r="V39"/>
  <c r="Q39"/>
  <c r="V38"/>
  <c r="Q38"/>
  <c r="V37"/>
  <c r="Q37"/>
  <c r="V36"/>
  <c r="Q36"/>
  <c r="V35"/>
  <c r="Q35"/>
  <c r="V34"/>
  <c r="Q34"/>
  <c r="V33"/>
  <c r="Q33"/>
  <c r="V32"/>
  <c r="Q32"/>
  <c r="V31"/>
  <c r="Q31"/>
  <c r="V30"/>
  <c r="Q30"/>
  <c r="V29"/>
  <c r="Q29"/>
  <c r="Z28"/>
  <c r="Y28"/>
  <c r="U28"/>
  <c r="T28"/>
  <c r="N28"/>
  <c r="M28"/>
  <c r="L28"/>
  <c r="H28"/>
  <c r="G28"/>
  <c r="V27"/>
  <c r="Q27"/>
  <c r="V26"/>
  <c r="Q26"/>
  <c r="V25"/>
  <c r="Q25"/>
  <c r="Z24"/>
  <c r="Y24"/>
  <c r="U24"/>
  <c r="T24"/>
  <c r="N24"/>
  <c r="M24"/>
  <c r="L24"/>
  <c r="H24"/>
  <c r="G24"/>
  <c r="V21"/>
  <c r="Q21"/>
  <c r="Z20"/>
  <c r="Y20"/>
  <c r="U20"/>
  <c r="U19" s="1"/>
  <c r="U18" s="1"/>
  <c r="T20"/>
  <c r="T19" s="1"/>
  <c r="N20"/>
  <c r="N19" s="1"/>
  <c r="N18" s="1"/>
  <c r="M20"/>
  <c r="M19" s="1"/>
  <c r="M18" s="1"/>
  <c r="L20"/>
  <c r="H20"/>
  <c r="G20"/>
  <c r="G19" s="1"/>
  <c r="G18" s="1"/>
  <c r="Y19"/>
  <c r="Y18" s="1"/>
  <c r="H29" i="7"/>
  <c r="H15" s="1"/>
  <c r="G29"/>
  <c r="G25"/>
  <c r="L24"/>
  <c r="L23" s="1"/>
  <c r="K24"/>
  <c r="K23" s="1"/>
  <c r="J24"/>
  <c r="J23" s="1"/>
  <c r="I24"/>
  <c r="I23" s="1"/>
  <c r="F24"/>
  <c r="F23" s="1"/>
  <c r="E24"/>
  <c r="E23" s="1"/>
  <c r="L21"/>
  <c r="L14" s="1"/>
  <c r="K21"/>
  <c r="K14" s="1"/>
  <c r="J21"/>
  <c r="J14" s="1"/>
  <c r="I21"/>
  <c r="I20" s="1"/>
  <c r="I19" s="1"/>
  <c r="H21"/>
  <c r="H14" s="1"/>
  <c r="G21"/>
  <c r="F21"/>
  <c r="F14" s="1"/>
  <c r="E21"/>
  <c r="E14" s="1"/>
  <c r="L19"/>
  <c r="K19"/>
  <c r="J19"/>
  <c r="H19"/>
  <c r="G19"/>
  <c r="F19"/>
  <c r="E19"/>
  <c r="L15"/>
  <c r="K15"/>
  <c r="J15"/>
  <c r="I15"/>
  <c r="F15"/>
  <c r="E15"/>
  <c r="I14" i="10" l="1"/>
  <c r="D18" i="12"/>
  <c r="D17" s="1"/>
  <c r="D16" s="1"/>
  <c r="M14"/>
  <c r="I21" i="13"/>
  <c r="I20" s="1"/>
  <c r="I19" s="1"/>
  <c r="I17" s="1"/>
  <c r="I16" s="1"/>
  <c r="Z14" i="14"/>
  <c r="V43"/>
  <c r="V46"/>
  <c r="M21" i="20"/>
  <c r="M20" s="1"/>
  <c r="M19" s="1"/>
  <c r="M18" s="1"/>
  <c r="M17" s="1"/>
  <c r="M16" s="1"/>
  <c r="M13" s="1"/>
  <c r="V32" i="27"/>
  <c r="D41" i="29"/>
  <c r="D40" s="1"/>
  <c r="D39" s="1"/>
  <c r="D38" s="1"/>
  <c r="D37" s="1"/>
  <c r="D36" s="1"/>
  <c r="D35" s="1"/>
  <c r="I40" i="23"/>
  <c r="I39" s="1"/>
  <c r="G15" i="29"/>
  <c r="F14"/>
  <c r="G14"/>
  <c r="D20"/>
  <c r="G20"/>
  <c r="G19" s="1"/>
  <c r="G18" s="1"/>
  <c r="G17" s="1"/>
  <c r="G16" s="1"/>
  <c r="G13" s="1"/>
  <c r="I14"/>
  <c r="F20"/>
  <c r="F19" s="1"/>
  <c r="F18" s="1"/>
  <c r="F17" s="1"/>
  <c r="F16" s="1"/>
  <c r="V20" i="27"/>
  <c r="V21"/>
  <c r="M18"/>
  <c r="M17" s="1"/>
  <c r="M16" s="1"/>
  <c r="M15" s="1"/>
  <c r="M12" s="1"/>
  <c r="G14"/>
  <c r="N14"/>
  <c r="L13"/>
  <c r="N19"/>
  <c r="N18" s="1"/>
  <c r="Q23"/>
  <c r="G19"/>
  <c r="G18" s="1"/>
  <c r="Q32"/>
  <c r="L14"/>
  <c r="Q28"/>
  <c r="Z40"/>
  <c r="Z39" s="1"/>
  <c r="Z38" s="1"/>
  <c r="Z37" s="1"/>
  <c r="Z36" s="1"/>
  <c r="Z35" s="1"/>
  <c r="Z34" s="1"/>
  <c r="V27"/>
  <c r="Y26"/>
  <c r="V26" s="1"/>
  <c r="M13"/>
  <c r="M14"/>
  <c r="V28"/>
  <c r="U13"/>
  <c r="Y19"/>
  <c r="Q21"/>
  <c r="H19"/>
  <c r="H18" s="1"/>
  <c r="Q24"/>
  <c r="V23"/>
  <c r="G31"/>
  <c r="G17" s="1"/>
  <c r="G16" s="1"/>
  <c r="G15" s="1"/>
  <c r="G12" s="1"/>
  <c r="U40"/>
  <c r="U39" s="1"/>
  <c r="U38" s="1"/>
  <c r="U37" s="1"/>
  <c r="U36" s="1"/>
  <c r="U35" s="1"/>
  <c r="U34" s="1"/>
  <c r="H20" i="26"/>
  <c r="H19" s="1"/>
  <c r="H18" s="1"/>
  <c r="H17" s="1"/>
  <c r="H16" s="1"/>
  <c r="H13" s="1"/>
  <c r="F18"/>
  <c r="F17" s="1"/>
  <c r="F16" s="1"/>
  <c r="F13" s="1"/>
  <c r="F40" i="29"/>
  <c r="F39" s="1"/>
  <c r="F38" s="1"/>
  <c r="F37" s="1"/>
  <c r="F36" s="1"/>
  <c r="F35" s="1"/>
  <c r="F15"/>
  <c r="D14"/>
  <c r="D28"/>
  <c r="D27" s="1"/>
  <c r="I32"/>
  <c r="I24"/>
  <c r="I20" s="1"/>
  <c r="I19" s="1"/>
  <c r="T26" i="27"/>
  <c r="Q26" s="1"/>
  <c r="Q27"/>
  <c r="T13"/>
  <c r="Q13" s="1"/>
  <c r="H13"/>
  <c r="U19"/>
  <c r="U18" s="1"/>
  <c r="U17" s="1"/>
  <c r="U16" s="1"/>
  <c r="U15" s="1"/>
  <c r="Q20"/>
  <c r="T40"/>
  <c r="Y13"/>
  <c r="T19"/>
  <c r="Z19"/>
  <c r="Z18" s="1"/>
  <c r="Z17" s="1"/>
  <c r="Z16" s="1"/>
  <c r="Z15" s="1"/>
  <c r="N31"/>
  <c r="N17" s="1"/>
  <c r="N16" s="1"/>
  <c r="N15" s="1"/>
  <c r="N12" s="1"/>
  <c r="H14"/>
  <c r="H31"/>
  <c r="Y31"/>
  <c r="V31" s="1"/>
  <c r="Z13"/>
  <c r="L19"/>
  <c r="L18" s="1"/>
  <c r="L17" s="1"/>
  <c r="L16" s="1"/>
  <c r="L15" s="1"/>
  <c r="L12" s="1"/>
  <c r="V24"/>
  <c r="Q31"/>
  <c r="Y40"/>
  <c r="Y14" s="1"/>
  <c r="G13"/>
  <c r="N13"/>
  <c r="H14" i="26"/>
  <c r="F15"/>
  <c r="F40" i="25"/>
  <c r="F39" s="1"/>
  <c r="F16" s="1"/>
  <c r="F15"/>
  <c r="F14"/>
  <c r="D22" i="23"/>
  <c r="D21" s="1"/>
  <c r="D20" s="1"/>
  <c r="D19" s="1"/>
  <c r="G30"/>
  <c r="G29" s="1"/>
  <c r="D34"/>
  <c r="D15" s="1"/>
  <c r="I14"/>
  <c r="I30"/>
  <c r="I29" s="1"/>
  <c r="F31"/>
  <c r="D31"/>
  <c r="D30" s="1"/>
  <c r="D29" s="1"/>
  <c r="F41"/>
  <c r="F40" s="1"/>
  <c r="F39" s="1"/>
  <c r="I20"/>
  <c r="I19" s="1"/>
  <c r="I18" s="1"/>
  <c r="I17" s="1"/>
  <c r="I16" s="1"/>
  <c r="F22"/>
  <c r="F21" s="1"/>
  <c r="F20" s="1"/>
  <c r="F19" s="1"/>
  <c r="I15"/>
  <c r="F34"/>
  <c r="F15" s="1"/>
  <c r="G20"/>
  <c r="G19" s="1"/>
  <c r="G14"/>
  <c r="G13" s="1"/>
  <c r="D41"/>
  <c r="D40" s="1"/>
  <c r="D39" s="1"/>
  <c r="I19" i="22"/>
  <c r="I18" s="1"/>
  <c r="L39"/>
  <c r="L38" s="1"/>
  <c r="G39"/>
  <c r="G38" s="1"/>
  <c r="R14"/>
  <c r="I39"/>
  <c r="I38" s="1"/>
  <c r="I17"/>
  <c r="I16" s="1"/>
  <c r="G19"/>
  <c r="G18" s="1"/>
  <c r="G17" s="1"/>
  <c r="G16" s="1"/>
  <c r="G15" s="1"/>
  <c r="M29"/>
  <c r="M28" s="1"/>
  <c r="L29"/>
  <c r="L28" s="1"/>
  <c r="M13"/>
  <c r="I13"/>
  <c r="G14"/>
  <c r="I14"/>
  <c r="M19"/>
  <c r="M18" s="1"/>
  <c r="J13"/>
  <c r="R13"/>
  <c r="U14" i="21"/>
  <c r="M30"/>
  <c r="M29" s="1"/>
  <c r="H30"/>
  <c r="H29" s="1"/>
  <c r="Q31"/>
  <c r="N15"/>
  <c r="Z15"/>
  <c r="G15"/>
  <c r="G20"/>
  <c r="G19" s="1"/>
  <c r="V27"/>
  <c r="U15"/>
  <c r="U13" s="1"/>
  <c r="H20"/>
  <c r="H19" s="1"/>
  <c r="Q22"/>
  <c r="M40"/>
  <c r="M39" s="1"/>
  <c r="Y14"/>
  <c r="Y40"/>
  <c r="V40" s="1"/>
  <c r="L30"/>
  <c r="L29" s="1"/>
  <c r="T21"/>
  <c r="T20" s="1"/>
  <c r="Z30"/>
  <c r="Z29" s="1"/>
  <c r="M15"/>
  <c r="Y15"/>
  <c r="L46"/>
  <c r="L41" s="1"/>
  <c r="L40" s="1"/>
  <c r="L39" s="1"/>
  <c r="L15"/>
  <c r="H18"/>
  <c r="H17" s="1"/>
  <c r="H16" s="1"/>
  <c r="T15"/>
  <c r="U30"/>
  <c r="U29" s="1"/>
  <c r="M20"/>
  <c r="M19" s="1"/>
  <c r="M18" s="1"/>
  <c r="M17" s="1"/>
  <c r="Y30"/>
  <c r="V31"/>
  <c r="H15"/>
  <c r="Q34"/>
  <c r="M14"/>
  <c r="M13" s="1"/>
  <c r="G30"/>
  <c r="G29" s="1"/>
  <c r="G18" s="1"/>
  <c r="G17" s="1"/>
  <c r="N30"/>
  <c r="N29" s="1"/>
  <c r="G40"/>
  <c r="G39" s="1"/>
  <c r="Q41"/>
  <c r="V44"/>
  <c r="E14" i="20"/>
  <c r="I14"/>
  <c r="F18"/>
  <c r="F17" s="1"/>
  <c r="F16" s="1"/>
  <c r="F13" s="1"/>
  <c r="K14"/>
  <c r="G30"/>
  <c r="G29" s="1"/>
  <c r="G18" s="1"/>
  <c r="G17" s="1"/>
  <c r="G16" s="1"/>
  <c r="I20"/>
  <c r="I19" s="1"/>
  <c r="I18" s="1"/>
  <c r="I17" s="1"/>
  <c r="I16" s="1"/>
  <c r="G14"/>
  <c r="G13" s="1"/>
  <c r="L20" i="22"/>
  <c r="L19" s="1"/>
  <c r="L18" s="1"/>
  <c r="L13"/>
  <c r="M45"/>
  <c r="M39"/>
  <c r="M38" s="1"/>
  <c r="M14"/>
  <c r="J45"/>
  <c r="J14"/>
  <c r="K14"/>
  <c r="J39"/>
  <c r="J38" s="1"/>
  <c r="R25"/>
  <c r="R19" s="1"/>
  <c r="R18" s="1"/>
  <c r="R17" s="1"/>
  <c r="R16" s="1"/>
  <c r="L14"/>
  <c r="K39"/>
  <c r="K38" s="1"/>
  <c r="R12"/>
  <c r="G13"/>
  <c r="J25"/>
  <c r="J19" s="1"/>
  <c r="J18" s="1"/>
  <c r="J17" s="1"/>
  <c r="J16" s="1"/>
  <c r="K13"/>
  <c r="K25"/>
  <c r="K19" s="1"/>
  <c r="K18" s="1"/>
  <c r="K17" s="1"/>
  <c r="K16" s="1"/>
  <c r="R39"/>
  <c r="R38" s="1"/>
  <c r="Q50" i="21"/>
  <c r="T49"/>
  <c r="L20"/>
  <c r="L19" s="1"/>
  <c r="Z20"/>
  <c r="Z19" s="1"/>
  <c r="H14"/>
  <c r="N20"/>
  <c r="N19" s="1"/>
  <c r="V22"/>
  <c r="Y21"/>
  <c r="U26"/>
  <c r="Q26" s="1"/>
  <c r="Q27"/>
  <c r="Q52"/>
  <c r="T14"/>
  <c r="Z14"/>
  <c r="Z13" s="1"/>
  <c r="Y26"/>
  <c r="V26" s="1"/>
  <c r="T30"/>
  <c r="V34"/>
  <c r="T40"/>
  <c r="Q51"/>
  <c r="Y51"/>
  <c r="G14"/>
  <c r="N14"/>
  <c r="I15" i="20"/>
  <c r="F14"/>
  <c r="H14"/>
  <c r="J14"/>
  <c r="L14"/>
  <c r="K18" i="12"/>
  <c r="K17" s="1"/>
  <c r="K16" s="1"/>
  <c r="F25" i="18"/>
  <c r="F24" s="1"/>
  <c r="M25"/>
  <c r="M24" s="1"/>
  <c r="F14"/>
  <c r="F13" s="1"/>
  <c r="F21"/>
  <c r="F20" s="1"/>
  <c r="F19" s="1"/>
  <c r="M14"/>
  <c r="M13" s="1"/>
  <c r="M21"/>
  <c r="M20" s="1"/>
  <c r="M19" s="1"/>
  <c r="M18" s="1"/>
  <c r="M17" s="1"/>
  <c r="M16" s="1"/>
  <c r="G14" i="10"/>
  <c r="G13" s="1"/>
  <c r="N17" i="14"/>
  <c r="N16" s="1"/>
  <c r="N15" s="1"/>
  <c r="L24"/>
  <c r="L23" s="1"/>
  <c r="L17" s="1"/>
  <c r="L16" s="1"/>
  <c r="V21"/>
  <c r="M24"/>
  <c r="M23" s="1"/>
  <c r="M17" s="1"/>
  <c r="M16" s="1"/>
  <c r="M15" s="1"/>
  <c r="L43"/>
  <c r="G24"/>
  <c r="G23" s="1"/>
  <c r="G17" s="1"/>
  <c r="G16" s="1"/>
  <c r="Q29"/>
  <c r="M14"/>
  <c r="L13"/>
  <c r="L12" s="1"/>
  <c r="Y26"/>
  <c r="V26" s="1"/>
  <c r="Q21"/>
  <c r="N13"/>
  <c r="G43"/>
  <c r="V44"/>
  <c r="H14"/>
  <c r="G13"/>
  <c r="G12" s="1"/>
  <c r="H24"/>
  <c r="H23" s="1"/>
  <c r="H17" s="1"/>
  <c r="H16" s="1"/>
  <c r="H15" s="1"/>
  <c r="U25"/>
  <c r="U24" s="1"/>
  <c r="U23" s="1"/>
  <c r="U17" s="1"/>
  <c r="U16" s="1"/>
  <c r="U15" s="1"/>
  <c r="G14"/>
  <c r="N14"/>
  <c r="Q44"/>
  <c r="T25"/>
  <c r="Q26"/>
  <c r="Z24"/>
  <c r="Z23" s="1"/>
  <c r="Z13"/>
  <c r="Z12" s="1"/>
  <c r="M13"/>
  <c r="Y19"/>
  <c r="T20"/>
  <c r="Z20"/>
  <c r="Z19" s="1"/>
  <c r="Z18" s="1"/>
  <c r="Y14"/>
  <c r="V14" s="1"/>
  <c r="V29"/>
  <c r="H13"/>
  <c r="T14"/>
  <c r="Q14" s="1"/>
  <c r="G25" i="13"/>
  <c r="G24" s="1"/>
  <c r="E13"/>
  <c r="J13"/>
  <c r="I13"/>
  <c r="K13"/>
  <c r="M13"/>
  <c r="H13"/>
  <c r="L13"/>
  <c r="G18"/>
  <c r="G17" s="1"/>
  <c r="G16" s="1"/>
  <c r="G14"/>
  <c r="G13" s="1"/>
  <c r="I18"/>
  <c r="F14"/>
  <c r="F13" s="1"/>
  <c r="F25"/>
  <c r="F24" s="1"/>
  <c r="F18" s="1"/>
  <c r="F17" s="1"/>
  <c r="F16" s="1"/>
  <c r="M13" i="12"/>
  <c r="F18"/>
  <c r="F17" s="1"/>
  <c r="F16" s="1"/>
  <c r="F14"/>
  <c r="F13" s="1"/>
  <c r="I13" i="10"/>
  <c r="G24"/>
  <c r="G23" s="1"/>
  <c r="G18" s="1"/>
  <c r="G17" s="1"/>
  <c r="G16" s="1"/>
  <c r="I24"/>
  <c r="I23" s="1"/>
  <c r="I18" s="1"/>
  <c r="I17" s="1"/>
  <c r="I16" s="1"/>
  <c r="Y13" i="8"/>
  <c r="G23"/>
  <c r="G22" s="1"/>
  <c r="G17" s="1"/>
  <c r="G16" s="1"/>
  <c r="N23"/>
  <c r="N22" s="1"/>
  <c r="N17" s="1"/>
  <c r="N16" s="1"/>
  <c r="Z23"/>
  <c r="Z22" s="1"/>
  <c r="H14"/>
  <c r="H13"/>
  <c r="H12" s="1"/>
  <c r="L23"/>
  <c r="L22" s="1"/>
  <c r="H40"/>
  <c r="Y14"/>
  <c r="N13"/>
  <c r="N12" s="1"/>
  <c r="H19"/>
  <c r="H18" s="1"/>
  <c r="H23"/>
  <c r="H22" s="1"/>
  <c r="N14"/>
  <c r="Y12"/>
  <c r="M23"/>
  <c r="M22" s="1"/>
  <c r="M17" s="1"/>
  <c r="M16" s="1"/>
  <c r="Y23"/>
  <c r="V23" s="1"/>
  <c r="G14"/>
  <c r="V42"/>
  <c r="V49"/>
  <c r="T18"/>
  <c r="Q18" s="1"/>
  <c r="Q19"/>
  <c r="G13"/>
  <c r="L14"/>
  <c r="U14"/>
  <c r="Z41"/>
  <c r="Z40" s="1"/>
  <c r="L13"/>
  <c r="V24"/>
  <c r="M14"/>
  <c r="Z13"/>
  <c r="V20"/>
  <c r="T40"/>
  <c r="Q42"/>
  <c r="U41"/>
  <c r="M13"/>
  <c r="Q20"/>
  <c r="T13"/>
  <c r="V28"/>
  <c r="Z14"/>
  <c r="M40"/>
  <c r="V48"/>
  <c r="Q28"/>
  <c r="T14"/>
  <c r="Y40"/>
  <c r="G40"/>
  <c r="N40"/>
  <c r="U13"/>
  <c r="L19"/>
  <c r="L18" s="1"/>
  <c r="Z19"/>
  <c r="Z18" s="1"/>
  <c r="T23"/>
  <c r="Q24"/>
  <c r="U23"/>
  <c r="U22" s="1"/>
  <c r="U17" s="1"/>
  <c r="U16" s="1"/>
  <c r="L40"/>
  <c r="Q49"/>
  <c r="U48"/>
  <c r="Q48" s="1"/>
  <c r="H24" i="7"/>
  <c r="H23" s="1"/>
  <c r="G14"/>
  <c r="I18"/>
  <c r="I17" s="1"/>
  <c r="I16" s="1"/>
  <c r="F13"/>
  <c r="F18"/>
  <c r="F17" s="1"/>
  <c r="F16" s="1"/>
  <c r="J13"/>
  <c r="L13"/>
  <c r="E13"/>
  <c r="E18"/>
  <c r="E17" s="1"/>
  <c r="E16" s="1"/>
  <c r="K13"/>
  <c r="G24"/>
  <c r="G23" s="1"/>
  <c r="G18" s="1"/>
  <c r="G17" s="1"/>
  <c r="G16" s="1"/>
  <c r="I14"/>
  <c r="I13" s="1"/>
  <c r="K18"/>
  <c r="K17" s="1"/>
  <c r="K16" s="1"/>
  <c r="H18"/>
  <c r="H17" s="1"/>
  <c r="H16" s="1"/>
  <c r="J18"/>
  <c r="J17" s="1"/>
  <c r="J16" s="1"/>
  <c r="L18"/>
  <c r="L17" s="1"/>
  <c r="L16" s="1"/>
  <c r="H13"/>
  <c r="G15"/>
  <c r="G18" i="23" l="1"/>
  <c r="G17" s="1"/>
  <c r="G16" s="1"/>
  <c r="V15" i="21"/>
  <c r="D15" i="29"/>
  <c r="I18"/>
  <c r="I17" s="1"/>
  <c r="I16" s="1"/>
  <c r="I13" s="1"/>
  <c r="D19"/>
  <c r="D18" s="1"/>
  <c r="D17" s="1"/>
  <c r="D16" s="1"/>
  <c r="D13" s="1"/>
  <c r="F13"/>
  <c r="Z12" i="27"/>
  <c r="H17"/>
  <c r="H16" s="1"/>
  <c r="H15" s="1"/>
  <c r="H12" s="1"/>
  <c r="U12"/>
  <c r="Z14"/>
  <c r="V14" s="1"/>
  <c r="Y18"/>
  <c r="Y17" s="1"/>
  <c r="U14"/>
  <c r="V40"/>
  <c r="Y39"/>
  <c r="Q19"/>
  <c r="T18"/>
  <c r="V19"/>
  <c r="V13"/>
  <c r="V18"/>
  <c r="T39"/>
  <c r="Q40"/>
  <c r="T14"/>
  <c r="F13" i="25"/>
  <c r="F30" i="23"/>
  <c r="F29" s="1"/>
  <c r="F18" s="1"/>
  <c r="F17" s="1"/>
  <c r="F16" s="1"/>
  <c r="F14"/>
  <c r="F13" s="1"/>
  <c r="D18"/>
  <c r="D17" s="1"/>
  <c r="D16" s="1"/>
  <c r="I13"/>
  <c r="D14"/>
  <c r="D13" s="1"/>
  <c r="I15" i="22"/>
  <c r="L17"/>
  <c r="L16" s="1"/>
  <c r="L15" s="1"/>
  <c r="M17"/>
  <c r="M16" s="1"/>
  <c r="G12"/>
  <c r="I12"/>
  <c r="M12"/>
  <c r="M15"/>
  <c r="J12"/>
  <c r="J15"/>
  <c r="L14" i="21"/>
  <c r="L13" s="1"/>
  <c r="Q21"/>
  <c r="N13"/>
  <c r="M16"/>
  <c r="L18"/>
  <c r="L17" s="1"/>
  <c r="G13"/>
  <c r="Y39"/>
  <c r="V39" s="1"/>
  <c r="Y13"/>
  <c r="V13" s="1"/>
  <c r="L16"/>
  <c r="Q15"/>
  <c r="V30"/>
  <c r="Z18"/>
  <c r="Z17" s="1"/>
  <c r="Z16" s="1"/>
  <c r="Y29"/>
  <c r="V29" s="1"/>
  <c r="G16"/>
  <c r="H13"/>
  <c r="U20"/>
  <c r="U19" s="1"/>
  <c r="U18" s="1"/>
  <c r="U17" s="1"/>
  <c r="U16" s="1"/>
  <c r="N18"/>
  <c r="N17" s="1"/>
  <c r="N16" s="1"/>
  <c r="I13" i="20"/>
  <c r="K12" i="22"/>
  <c r="R15"/>
  <c r="L12"/>
  <c r="K15"/>
  <c r="Q49" i="21"/>
  <c r="T48"/>
  <c r="Y50"/>
  <c r="V51"/>
  <c r="Q30"/>
  <c r="T29"/>
  <c r="Q29" s="1"/>
  <c r="Q14"/>
  <c r="T13"/>
  <c r="Q13" s="1"/>
  <c r="T39"/>
  <c r="Q39" s="1"/>
  <c r="Q40"/>
  <c r="V21"/>
  <c r="Y20"/>
  <c r="V14"/>
  <c r="T19"/>
  <c r="F18" i="18"/>
  <c r="F17" s="1"/>
  <c r="F16" s="1"/>
  <c r="L15" i="14"/>
  <c r="U13"/>
  <c r="U12" s="1"/>
  <c r="M12"/>
  <c r="Y25"/>
  <c r="V25" s="1"/>
  <c r="H12"/>
  <c r="N12"/>
  <c r="G15"/>
  <c r="Z17"/>
  <c r="Z16" s="1"/>
  <c r="Z15" s="1"/>
  <c r="T19"/>
  <c r="Q20"/>
  <c r="V20"/>
  <c r="Y24"/>
  <c r="Y18"/>
  <c r="V19"/>
  <c r="Q25"/>
  <c r="T24"/>
  <c r="T13"/>
  <c r="Y22" i="8"/>
  <c r="V22" s="1"/>
  <c r="V14"/>
  <c r="G12"/>
  <c r="L17"/>
  <c r="L16" s="1"/>
  <c r="L15" s="1"/>
  <c r="H17"/>
  <c r="H16" s="1"/>
  <c r="H15" s="1"/>
  <c r="V41"/>
  <c r="N15"/>
  <c r="M12"/>
  <c r="U12"/>
  <c r="G15"/>
  <c r="V19"/>
  <c r="U40"/>
  <c r="U15" s="1"/>
  <c r="Q14"/>
  <c r="L12"/>
  <c r="M15"/>
  <c r="Q23"/>
  <c r="T22"/>
  <c r="Q13"/>
  <c r="T12"/>
  <c r="Z12"/>
  <c r="V12" s="1"/>
  <c r="V13"/>
  <c r="Z17"/>
  <c r="Z16" s="1"/>
  <c r="Z15" s="1"/>
  <c r="V18"/>
  <c r="V40"/>
  <c r="Q41"/>
  <c r="G13" i="7"/>
  <c r="Q14" i="27" l="1"/>
  <c r="V17"/>
  <c r="Y16"/>
  <c r="Q18"/>
  <c r="T17"/>
  <c r="Y38"/>
  <c r="V39"/>
  <c r="T38"/>
  <c r="Q39"/>
  <c r="Q20" i="21"/>
  <c r="Y19"/>
  <c r="V20"/>
  <c r="Q19"/>
  <c r="T18"/>
  <c r="Y49"/>
  <c r="V50"/>
  <c r="T47"/>
  <c r="Q48"/>
  <c r="Y17" i="8"/>
  <c r="Y16" s="1"/>
  <c r="V16" s="1"/>
  <c r="Y13" i="14"/>
  <c r="V13" s="1"/>
  <c r="Q13"/>
  <c r="T12"/>
  <c r="Q12" s="1"/>
  <c r="V18"/>
  <c r="Q24"/>
  <c r="T23"/>
  <c r="Q23" s="1"/>
  <c r="T18"/>
  <c r="Q19"/>
  <c r="V24"/>
  <c r="Y23"/>
  <c r="V23" s="1"/>
  <c r="Q40" i="8"/>
  <c r="Q12"/>
  <c r="V17"/>
  <c r="Q22"/>
  <c r="T17"/>
  <c r="Y15" l="1"/>
  <c r="V15" s="1"/>
  <c r="T16" i="27"/>
  <c r="Q17"/>
  <c r="Q38"/>
  <c r="T37"/>
  <c r="Y15"/>
  <c r="V16"/>
  <c r="Y37"/>
  <c r="V38"/>
  <c r="V49" i="21"/>
  <c r="Y48"/>
  <c r="V19"/>
  <c r="Y18"/>
  <c r="Q18"/>
  <c r="T17"/>
  <c r="T46"/>
  <c r="Q46" s="1"/>
  <c r="Q47"/>
  <c r="Y12" i="14"/>
  <c r="V12" s="1"/>
  <c r="Y17"/>
  <c r="Q18"/>
  <c r="T17"/>
  <c r="Q17" i="8"/>
  <c r="T16"/>
  <c r="Q37" i="27" l="1"/>
  <c r="T36"/>
  <c r="V37"/>
  <c r="Y36"/>
  <c r="V15"/>
  <c r="T15"/>
  <c r="Q16"/>
  <c r="V18" i="21"/>
  <c r="Y17"/>
  <c r="T16"/>
  <c r="Q16" s="1"/>
  <c r="Q17"/>
  <c r="V48"/>
  <c r="Y47"/>
  <c r="Q17" i="14"/>
  <c r="T16"/>
  <c r="V17"/>
  <c r="Y16"/>
  <c r="Q16" i="8"/>
  <c r="T15"/>
  <c r="Q15" s="1"/>
  <c r="V36" i="27" l="1"/>
  <c r="Y35"/>
  <c r="Q15"/>
  <c r="T35"/>
  <c r="Q36"/>
  <c r="Y46" i="21"/>
  <c r="V46" s="1"/>
  <c r="V47"/>
  <c r="V17"/>
  <c r="Y16"/>
  <c r="V16" s="1"/>
  <c r="V16" i="14"/>
  <c r="Y15"/>
  <c r="V15" s="1"/>
  <c r="T15"/>
  <c r="Q15" s="1"/>
  <c r="Q16"/>
  <c r="Y34" i="27" l="1"/>
  <c r="V35"/>
  <c r="T34"/>
  <c r="Q35"/>
  <c r="Q34" l="1"/>
  <c r="T12"/>
  <c r="Q12" s="1"/>
  <c r="V34"/>
  <c r="Y12"/>
  <c r="V12" s="1"/>
  <c r="M30" i="6" l="1"/>
  <c r="M15" s="1"/>
  <c r="K30"/>
  <c r="F30"/>
  <c r="D30"/>
  <c r="M26"/>
  <c r="K26"/>
  <c r="F26"/>
  <c r="D26"/>
  <c r="M25"/>
  <c r="K25"/>
  <c r="F25"/>
  <c r="D25"/>
  <c r="M24"/>
  <c r="K24"/>
  <c r="F24"/>
  <c r="D24"/>
  <c r="M22"/>
  <c r="M14" s="1"/>
  <c r="M13" s="1"/>
  <c r="K22"/>
  <c r="K14" s="1"/>
  <c r="F22"/>
  <c r="F14" s="1"/>
  <c r="D22"/>
  <c r="D14" s="1"/>
  <c r="M19"/>
  <c r="K19"/>
  <c r="K18" s="1"/>
  <c r="K17" s="1"/>
  <c r="K16" s="1"/>
  <c r="F19"/>
  <c r="F18" s="1"/>
  <c r="F17" s="1"/>
  <c r="F16" s="1"/>
  <c r="D19"/>
  <c r="D18" s="1"/>
  <c r="D17" s="1"/>
  <c r="D16" s="1"/>
  <c r="M18"/>
  <c r="M17" s="1"/>
  <c r="M16" s="1"/>
  <c r="K15"/>
  <c r="F15"/>
  <c r="D15"/>
  <c r="F53" i="4"/>
  <c r="F52" s="1"/>
  <c r="D53"/>
  <c r="D52" s="1"/>
  <c r="F51"/>
  <c r="D51"/>
  <c r="F50"/>
  <c r="D50"/>
  <c r="F47"/>
  <c r="D47"/>
  <c r="F46"/>
  <c r="D46"/>
  <c r="F45"/>
  <c r="D45"/>
  <c r="F44"/>
  <c r="D44"/>
  <c r="F42"/>
  <c r="D42"/>
  <c r="F41"/>
  <c r="D41"/>
  <c r="F40"/>
  <c r="D40"/>
  <c r="F36"/>
  <c r="D36"/>
  <c r="F35"/>
  <c r="D35"/>
  <c r="F34"/>
  <c r="D34"/>
  <c r="F33"/>
  <c r="D33"/>
  <c r="F32"/>
  <c r="D32"/>
  <c r="F31"/>
  <c r="D31"/>
  <c r="G30"/>
  <c r="F29"/>
  <c r="D29"/>
  <c r="F28"/>
  <c r="D28"/>
  <c r="F27"/>
  <c r="D27"/>
  <c r="I25"/>
  <c r="I24" s="1"/>
  <c r="I18" s="1"/>
  <c r="I17" s="1"/>
  <c r="I16" s="1"/>
  <c r="G26"/>
  <c r="F23"/>
  <c r="D23"/>
  <c r="F22"/>
  <c r="F20" s="1"/>
  <c r="F19" s="1"/>
  <c r="D22"/>
  <c r="D21" s="1"/>
  <c r="D20" s="1"/>
  <c r="D19" s="1"/>
  <c r="R52" i="3"/>
  <c r="R51" s="1"/>
  <c r="M51"/>
  <c r="K51"/>
  <c r="R50"/>
  <c r="R49"/>
  <c r="M48"/>
  <c r="K48"/>
  <c r="R46"/>
  <c r="R45"/>
  <c r="R44"/>
  <c r="R43"/>
  <c r="M42"/>
  <c r="M14" s="1"/>
  <c r="K42"/>
  <c r="R41"/>
  <c r="R40"/>
  <c r="R39"/>
  <c r="M38"/>
  <c r="K38"/>
  <c r="R35"/>
  <c r="R34"/>
  <c r="R33"/>
  <c r="R32"/>
  <c r="R31"/>
  <c r="R30"/>
  <c r="K29"/>
  <c r="R28"/>
  <c r="R27"/>
  <c r="R26"/>
  <c r="M25"/>
  <c r="M24" s="1"/>
  <c r="M23" s="1"/>
  <c r="K25"/>
  <c r="J25"/>
  <c r="J24" s="1"/>
  <c r="J23" s="1"/>
  <c r="R22"/>
  <c r="R21" s="1"/>
  <c r="R20" s="1"/>
  <c r="R19" s="1"/>
  <c r="R18" s="1"/>
  <c r="M21"/>
  <c r="M20" s="1"/>
  <c r="M19" s="1"/>
  <c r="M18" s="1"/>
  <c r="K21"/>
  <c r="J21"/>
  <c r="J20" s="1"/>
  <c r="J19" s="1"/>
  <c r="J18" s="1"/>
  <c r="K20"/>
  <c r="K19" s="1"/>
  <c r="K18" s="1"/>
  <c r="J14"/>
  <c r="N51" i="2"/>
  <c r="M51"/>
  <c r="L51"/>
  <c r="H51"/>
  <c r="G51"/>
  <c r="N49"/>
  <c r="N48" s="1"/>
  <c r="M49"/>
  <c r="M48" s="1"/>
  <c r="L49"/>
  <c r="L48" s="1"/>
  <c r="H49"/>
  <c r="G49"/>
  <c r="G48" s="1"/>
  <c r="H48"/>
  <c r="N42"/>
  <c r="M42"/>
  <c r="L42"/>
  <c r="H42"/>
  <c r="G42"/>
  <c r="N38"/>
  <c r="M38"/>
  <c r="L38"/>
  <c r="H38"/>
  <c r="G38"/>
  <c r="N29"/>
  <c r="M29"/>
  <c r="L29"/>
  <c r="H29"/>
  <c r="G29"/>
  <c r="N25"/>
  <c r="M25"/>
  <c r="L25"/>
  <c r="H25"/>
  <c r="G25"/>
  <c r="N21"/>
  <c r="N20" s="1"/>
  <c r="N19" s="1"/>
  <c r="N18" s="1"/>
  <c r="M21"/>
  <c r="M20" s="1"/>
  <c r="M19" s="1"/>
  <c r="M18" s="1"/>
  <c r="L21"/>
  <c r="L20" s="1"/>
  <c r="L19" s="1"/>
  <c r="L18" s="1"/>
  <c r="H21"/>
  <c r="H20" s="1"/>
  <c r="H19" s="1"/>
  <c r="H18" s="1"/>
  <c r="G21"/>
  <c r="G20" s="1"/>
  <c r="G19" s="1"/>
  <c r="G18" s="1"/>
  <c r="H30" i="1"/>
  <c r="H15" s="1"/>
  <c r="K26"/>
  <c r="K25" s="1"/>
  <c r="K24" s="1"/>
  <c r="J26"/>
  <c r="J25" s="1"/>
  <c r="J24" s="1"/>
  <c r="I26"/>
  <c r="I25" s="1"/>
  <c r="I24" s="1"/>
  <c r="H26"/>
  <c r="G26"/>
  <c r="G25" s="1"/>
  <c r="G24" s="1"/>
  <c r="F26"/>
  <c r="F25" s="1"/>
  <c r="F24" s="1"/>
  <c r="E26"/>
  <c r="E25" s="1"/>
  <c r="E24" s="1"/>
  <c r="K22"/>
  <c r="J22"/>
  <c r="I22"/>
  <c r="I21" s="1"/>
  <c r="H22"/>
  <c r="G22"/>
  <c r="F22"/>
  <c r="E22"/>
  <c r="K19"/>
  <c r="J19"/>
  <c r="I19"/>
  <c r="H19"/>
  <c r="G19"/>
  <c r="F19"/>
  <c r="E19"/>
  <c r="M15"/>
  <c r="L15"/>
  <c r="K15"/>
  <c r="J15"/>
  <c r="I15"/>
  <c r="G15"/>
  <c r="F15"/>
  <c r="E15"/>
  <c r="M14"/>
  <c r="L14"/>
  <c r="F13" i="6" l="1"/>
  <c r="D13"/>
  <c r="K13"/>
  <c r="F39" i="4"/>
  <c r="D26"/>
  <c r="F43"/>
  <c r="F49"/>
  <c r="D43"/>
  <c r="F30"/>
  <c r="F15"/>
  <c r="F38"/>
  <c r="D39"/>
  <c r="D49"/>
  <c r="D48" s="1"/>
  <c r="F26"/>
  <c r="F25" s="1"/>
  <c r="F24" s="1"/>
  <c r="F18" s="1"/>
  <c r="F17" s="1"/>
  <c r="G25"/>
  <c r="G24" s="1"/>
  <c r="D30"/>
  <c r="K14" i="3"/>
  <c r="R48"/>
  <c r="K37"/>
  <c r="R29"/>
  <c r="M17"/>
  <c r="M16" s="1"/>
  <c r="M15" s="1"/>
  <c r="M12" s="1"/>
  <c r="J17"/>
  <c r="J16" s="1"/>
  <c r="J15" s="1"/>
  <c r="J12" s="1"/>
  <c r="R25"/>
  <c r="K13"/>
  <c r="K47"/>
  <c r="R47"/>
  <c r="K24"/>
  <c r="K23" s="1"/>
  <c r="K17" s="1"/>
  <c r="K16" s="1"/>
  <c r="R42"/>
  <c r="R38"/>
  <c r="J13"/>
  <c r="M13"/>
  <c r="M47"/>
  <c r="G14" i="2"/>
  <c r="L47"/>
  <c r="M37"/>
  <c r="M24"/>
  <c r="M23" s="1"/>
  <c r="M17" s="1"/>
  <c r="M16" s="1"/>
  <c r="G37"/>
  <c r="N37"/>
  <c r="G47"/>
  <c r="N47"/>
  <c r="H13"/>
  <c r="H37"/>
  <c r="L14"/>
  <c r="H24"/>
  <c r="H23" s="1"/>
  <c r="H17" s="1"/>
  <c r="H16" s="1"/>
  <c r="N14"/>
  <c r="L37"/>
  <c r="L36" s="1"/>
  <c r="L24"/>
  <c r="L23" s="1"/>
  <c r="L17" s="1"/>
  <c r="L16" s="1"/>
  <c r="M14"/>
  <c r="M47"/>
  <c r="M13"/>
  <c r="H47"/>
  <c r="G24"/>
  <c r="G23" s="1"/>
  <c r="G17" s="1"/>
  <c r="G16" s="1"/>
  <c r="N24"/>
  <c r="N23" s="1"/>
  <c r="N17" s="1"/>
  <c r="N16" s="1"/>
  <c r="H14"/>
  <c r="J14" i="1"/>
  <c r="J13" s="1"/>
  <c r="F14"/>
  <c r="F13" s="1"/>
  <c r="H14"/>
  <c r="H13" s="1"/>
  <c r="H25"/>
  <c r="H24" s="1"/>
  <c r="H18" s="1"/>
  <c r="H17" s="1"/>
  <c r="H16" s="1"/>
  <c r="M13"/>
  <c r="E18"/>
  <c r="E17" s="1"/>
  <c r="E16" s="1"/>
  <c r="G18"/>
  <c r="G17" s="1"/>
  <c r="G16" s="1"/>
  <c r="I18"/>
  <c r="I17" s="1"/>
  <c r="I16" s="1"/>
  <c r="K18"/>
  <c r="K17" s="1"/>
  <c r="K16" s="1"/>
  <c r="L13"/>
  <c r="F18"/>
  <c r="F17" s="1"/>
  <c r="F16" s="1"/>
  <c r="J18"/>
  <c r="J17" s="1"/>
  <c r="J16" s="1"/>
  <c r="F48" i="4"/>
  <c r="F37" s="1"/>
  <c r="D25"/>
  <c r="D24" s="1"/>
  <c r="D18" s="1"/>
  <c r="D17" s="1"/>
  <c r="L13" i="2"/>
  <c r="G13"/>
  <c r="N13"/>
  <c r="E14" i="1"/>
  <c r="E13" s="1"/>
  <c r="G14"/>
  <c r="G13" s="1"/>
  <c r="I14"/>
  <c r="I13" s="1"/>
  <c r="K14"/>
  <c r="K13" s="1"/>
  <c r="F14" i="4" l="1"/>
  <c r="D15"/>
  <c r="D38"/>
  <c r="D37" s="1"/>
  <c r="D16" s="1"/>
  <c r="D13" s="1"/>
  <c r="D14"/>
  <c r="R13" i="3"/>
  <c r="R14"/>
  <c r="K36"/>
  <c r="K15" s="1"/>
  <c r="K12" s="1"/>
  <c r="R24"/>
  <c r="R23" s="1"/>
  <c r="R17" s="1"/>
  <c r="R16" s="1"/>
  <c r="R37"/>
  <c r="R36" s="1"/>
  <c r="N36" i="2"/>
  <c r="M36"/>
  <c r="M15" s="1"/>
  <c r="M12" s="1"/>
  <c r="G36"/>
  <c r="G15" s="1"/>
  <c r="G12" s="1"/>
  <c r="H36"/>
  <c r="H15" s="1"/>
  <c r="H12" s="1"/>
  <c r="L15"/>
  <c r="L12" s="1"/>
  <c r="N15"/>
  <c r="N12" s="1"/>
  <c r="R15" i="3" l="1"/>
  <c r="R12" s="1"/>
</calcChain>
</file>

<file path=xl/sharedStrings.xml><?xml version="1.0" encoding="utf-8"?>
<sst xmlns="http://schemas.openxmlformats.org/spreadsheetml/2006/main" count="7007" uniqueCount="601">
  <si>
    <t>Приложение  № 1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</si>
  <si>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</si>
  <si>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</si>
  <si>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</si>
  <si>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</si>
  <si>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</si>
  <si>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</si>
  <si>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</si>
  <si>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</si>
  <si>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</si>
  <si>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</si>
  <si>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</si>
  <si>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</si>
  <si>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Увеличение трансформаторной мощности для компенсации нагрузочных потерь, МВА</t>
  </si>
  <si>
    <t>Замена оборудования с истёкшим сроком эксплуатации на новое с повышенными эксплуатационнными характеристиками, МВА</t>
  </si>
  <si>
    <t>Замена оборудования с истёкшим сроком эксплуатации на новое с повышенными эксплуатационнными характеристиками</t>
  </si>
  <si>
    <t>Показатель  протяжённости электросетей   (км)</t>
  </si>
  <si>
    <t>Сокращение сроков реагирования на нештатные ситуации</t>
  </si>
  <si>
    <t>Хозяйственное обеспечение деятельности</t>
  </si>
  <si>
    <t>4.1</t>
  </si>
  <si>
    <t>5.1</t>
  </si>
  <si>
    <t>5.3</t>
  </si>
  <si>
    <t>6.1</t>
  </si>
  <si>
    <t>6.3</t>
  </si>
  <si>
    <t>7.1</t>
  </si>
  <si>
    <t>8.1</t>
  </si>
  <si>
    <t>9.1</t>
  </si>
  <si>
    <t>10.1</t>
  </si>
  <si>
    <t>ВСЕГО</t>
  </si>
  <si>
    <t>Г</t>
  </si>
  <si>
    <t>филиал "Ковдорская электросеть</t>
  </si>
  <si>
    <t>филиал "Заполярная горэлектросеть"</t>
  </si>
  <si>
    <t>Техническое перевооружение и реконструкция, в т.ч.</t>
  </si>
  <si>
    <t>1.1</t>
  </si>
  <si>
    <t>Энергосбережение и повышение энергитической эффективности, в т.ч.</t>
  </si>
  <si>
    <t>1.1.1</t>
  </si>
  <si>
    <t>Электросетевые объекты, в т.ч.</t>
  </si>
  <si>
    <t>1.1.1.1</t>
  </si>
  <si>
    <t>Электрические линии, в т.ч.</t>
  </si>
  <si>
    <t>1.1.1.1.1</t>
  </si>
  <si>
    <t>Воздушные линии, в т.ч.</t>
  </si>
  <si>
    <t>1.1.1.1.1.3.</t>
  </si>
  <si>
    <t>ВЛЭП 1-20 кВ (СН2)</t>
  </si>
  <si>
    <t>1.1.1.1.1.3.1.</t>
  </si>
  <si>
    <t>Филиал "Ковдорская электросеть"</t>
  </si>
  <si>
    <t>1.1.1.1.1.3.1.1</t>
  </si>
  <si>
    <t xml:space="preserve">ВЛ 10 кВ №  9  Замена проводов АС-120 на провод АС-50 опоры № 1-40  </t>
  </si>
  <si>
    <t>I_Кр_ВЛ№9_111113.1.01</t>
  </si>
  <si>
    <t>нд</t>
  </si>
  <si>
    <t>1.1.1.2</t>
  </si>
  <si>
    <t>Подстанции, в т. ч.</t>
  </si>
  <si>
    <t>1.1.1.2.3</t>
  </si>
  <si>
    <t>Уровень входящего напряжения СН2</t>
  </si>
  <si>
    <t>1.1.1.2.3.1.</t>
  </si>
  <si>
    <t>1.1.1.2.3.1.2.</t>
  </si>
  <si>
    <t>I_Кр_ТП103_111231.02</t>
  </si>
  <si>
    <t>1.1.1.2.3.1.9.</t>
  </si>
  <si>
    <t>I_Кр_ТП107_111231.09</t>
  </si>
  <si>
    <t>1.1.1.2.3.1.13.</t>
  </si>
  <si>
    <t>I_Кр_РП1_111231.13</t>
  </si>
  <si>
    <t>1.1.1.2.3.2.</t>
  </si>
  <si>
    <t>Филиал "Заполярная горэлектросеть"</t>
  </si>
  <si>
    <t>1.1.1.2.3.2.1.</t>
  </si>
  <si>
    <t>I_ПрН_РП1_111232.01</t>
  </si>
  <si>
    <t>1.1.1.2.3.2.2.</t>
  </si>
  <si>
    <t>I_ПрН_РП2_111232.02</t>
  </si>
  <si>
    <t>1.1.1.2.3.2.3.</t>
  </si>
  <si>
    <t>I_ПрЗ_РП1_111232.03</t>
  </si>
  <si>
    <t>1.1.1.2.3.2.5.</t>
  </si>
  <si>
    <t>I_ПрЗ_РП4_111232.05</t>
  </si>
  <si>
    <t>1.1.1.2.3.2.6.</t>
  </si>
  <si>
    <t>I_ПрЗ_РП3_111232.06</t>
  </si>
  <si>
    <t>1.1.1.2.3.2.8.</t>
  </si>
  <si>
    <t>I_ПрЗ_РП2_111232.08</t>
  </si>
  <si>
    <t>1.7.</t>
  </si>
  <si>
    <t>Прочие производственные и хозяйственные объекты</t>
  </si>
  <si>
    <t>1.7.4.2.</t>
  </si>
  <si>
    <t>Машины и оборудование (кроме подстанций)</t>
  </si>
  <si>
    <t>1.7.4.2.1.</t>
  </si>
  <si>
    <t>1.7.4.2.1.1.</t>
  </si>
  <si>
    <t>Прибор для проверки свечей зажигания SL-100</t>
  </si>
  <si>
    <t>I_Кр_ОС_17421.01</t>
  </si>
  <si>
    <t>1.7.4.2.1.2.</t>
  </si>
  <si>
    <t>Балансировочный стенд WIEDERKRAFT WDK-706122</t>
  </si>
  <si>
    <t>I_Кр_ОС_17421.02</t>
  </si>
  <si>
    <t>1.7.4.2.1.3.</t>
  </si>
  <si>
    <t>Компрессор поршневой СБ4/С-100</t>
  </si>
  <si>
    <t>I_Кр_ОС_17421.03</t>
  </si>
  <si>
    <t>1.7.4.2.2.</t>
  </si>
  <si>
    <t>1.7.4.2.2.1.</t>
  </si>
  <si>
    <t>Многофункциональный измеритель параметров электроустановок METREL MI 3102H Eurotest XE 2,5кВ</t>
  </si>
  <si>
    <t>I_Пр_ОС_17422.01</t>
  </si>
  <si>
    <t>1.7.4.2.2.2.</t>
  </si>
  <si>
    <t>Испытательный комплекс РЕТОМ-21</t>
  </si>
  <si>
    <t>I_Пр_ОС_17422.02</t>
  </si>
  <si>
    <t>1.7.4.2.2.3.</t>
  </si>
  <si>
    <t>Комплектное испытательное устройство для проверки автоматических выключателей до 12 КА  "Сатурн - М1</t>
  </si>
  <si>
    <t>I_Пр_ОС_17422.03</t>
  </si>
  <si>
    <t>1.7.4.2.2.4.</t>
  </si>
  <si>
    <t>Нагрузочный трансформатор РЕТ-3000</t>
  </si>
  <si>
    <t>I_Пр_ОС_17422.04</t>
  </si>
  <si>
    <t>1.7.5.</t>
  </si>
  <si>
    <t>Транспортные средства</t>
  </si>
  <si>
    <t>1.7.5.1.</t>
  </si>
  <si>
    <t>1.7.5.1.1</t>
  </si>
  <si>
    <t>УАЗ 390995-04  ( 7 пассажирских мест)</t>
  </si>
  <si>
    <t>I_Кр_ТС_1751.01</t>
  </si>
  <si>
    <t>1.7.5.1.3</t>
  </si>
  <si>
    <t xml:space="preserve">Газ-3309  с бортовой платформой, КМУ Tadano TM-ZE364HS , Максимальный вылет стрелы, 7,5 м, Длина платформы - 4400
</t>
  </si>
  <si>
    <t>I_Кр_ТС_1751.03</t>
  </si>
  <si>
    <t>1.7.5.2.</t>
  </si>
  <si>
    <t>1.7.5.2.1.</t>
  </si>
  <si>
    <t>Автоподъемник ГАЗ-33081 Егерь-2 Socage Т-318 (Т-17) с двухрядной кабиной</t>
  </si>
  <si>
    <t>I_Пр_ТС_1752.01</t>
  </si>
  <si>
    <t>Приложение  № 2</t>
  </si>
  <si>
    <t>Идентификатор инвестицион-ного проекта</t>
  </si>
  <si>
    <t>Текущая стадия реализации инвестиционного проекта</t>
  </si>
  <si>
    <t>Год начала  реализации инвестиционного проекта</t>
  </si>
  <si>
    <t>Год окончания реализации инвестицион-ного проекта</t>
  </si>
  <si>
    <t>Полная сметная стоимость инвестиционного проекта в соответствии с утвержденной проектной документацией</t>
  </si>
  <si>
    <t>Размер платы за технологическое присоединение (подключение), млн рублей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</si>
  <si>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</si>
  <si>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Оценка полной стоимости инвестиционного проекта в прогнозных ценах соответствующих лет, млн рублей (с НДС) </t>
  </si>
  <si>
    <t xml:space="preserve">Остаток финансирования капитальных вложений в прогнозных ценах соответствующих лет,  млн рублей 
(с НДС) </t>
  </si>
  <si>
    <t>План</t>
  </si>
  <si>
    <t>Итого за период реализации инвестиционной программы
(план)</t>
  </si>
  <si>
    <t xml:space="preserve">План 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</si>
  <si>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</si>
  <si>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</si>
  <si>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</si>
  <si>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 xml:space="preserve">в текущих ценах, млн рублей (с НДС) </t>
  </si>
  <si>
    <t xml:space="preserve">в прогнозных ценах соответствующих лет, млн рублей 
(с НДС) 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</si>
  <si>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</si>
  <si>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</si>
  <si>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</si>
  <si>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</si>
  <si>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</si>
  <si>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16.1</t>
  </si>
  <si>
    <t>16.2</t>
  </si>
  <si>
    <t>П</t>
  </si>
  <si>
    <t>Газ-3309  с бортовой платформой, КМУ Tadano TM-ZE364HS , Максимальный вылет стрелы, 7,5 м, Длина платформы - 4400</t>
  </si>
  <si>
    <t>Приложение  № 3</t>
  </si>
  <si>
    <t xml:space="preserve">Текущая стадия реализации инвестиционного проекта  </t>
  </si>
  <si>
    <t>Год окончания реализации инвестиционного проекта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</si>
  <si>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</si>
  <si>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 xml:space="preserve">Фактический объем освоения капитальных вложений на 01.01.2018, млн рублей 
(без НДС) </t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</si>
  <si>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</si>
  <si>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</si>
  <si>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>Освоение капитальных вложений года 2018г в прогнозных ценах соответствующих лет, млн рублей (без НДС)</t>
  </si>
  <si>
    <t>План на 01.01.2018</t>
  </si>
  <si>
    <t>План 
на 01.01.2018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</si>
  <si>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</si>
  <si>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</si>
  <si>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</si>
  <si>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</si>
  <si>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</si>
  <si>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</si>
  <si>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</si>
  <si>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Приложение  № 4</t>
  </si>
  <si>
    <t>Первоначальная стоимость принимаемых к учету основных средств и нематериальных активов, млн рублей (без НДС)</t>
  </si>
  <si>
    <t xml:space="preserve">Принятие основных средств и нематериальных активов к бухгалтерскому учету в    2018  год </t>
  </si>
  <si>
    <t>План (Утвержденный план)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</si>
  <si>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</si>
  <si>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</si>
  <si>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</si>
  <si>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</si>
  <si>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</si>
  <si>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</si>
  <si>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</si>
  <si>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Другое</t>
  </si>
  <si>
    <t>6.1.1</t>
  </si>
  <si>
    <t>6.1.2</t>
  </si>
  <si>
    <t>6.1.3</t>
  </si>
  <si>
    <t>6.1.4</t>
  </si>
  <si>
    <t>6.1.5</t>
  </si>
  <si>
    <t>6.1.6</t>
  </si>
  <si>
    <t>6.1.7</t>
  </si>
  <si>
    <t>Приложение  № 6</t>
  </si>
  <si>
    <t>Квартал</t>
  </si>
  <si>
    <t>4.1.1</t>
  </si>
  <si>
    <t>4.1.2</t>
  </si>
  <si>
    <t>4.1.3</t>
  </si>
  <si>
    <t>4.1.4</t>
  </si>
  <si>
    <t>4.1.5</t>
  </si>
  <si>
    <t>4.1.6</t>
  </si>
  <si>
    <t>5.1.1</t>
  </si>
  <si>
    <t>5.1.2</t>
  </si>
  <si>
    <t>5.1.3</t>
  </si>
  <si>
    <t>5.1.4</t>
  </si>
  <si>
    <t>5.1.5</t>
  </si>
  <si>
    <t>5.1.6</t>
  </si>
  <si>
    <t>Приложение  № 7</t>
  </si>
  <si>
    <t>Характеристики объекта электроэнергетики (объекта инвестиционной деятельности)</t>
  </si>
  <si>
    <t>Ввод объектов инвестиционной деятельности (мощностей) в эксплуатацию в    2018  год</t>
  </si>
  <si>
    <t>км ВЛ
 1-цеп</t>
  </si>
  <si>
    <t>км ВЛ
 2-цеп</t>
  </si>
  <si>
    <t>км КЛ</t>
  </si>
  <si>
    <t>4.1.7</t>
  </si>
  <si>
    <t>5.1.7</t>
  </si>
  <si>
    <t>Перечень инвестиционных проектов</t>
  </si>
  <si>
    <t>Раздел 1. Цели реализации инвестиционных проектов сетевой организации</t>
  </si>
  <si>
    <t>Акционерное общество "Мурманэнергосбы"</t>
  </si>
  <si>
    <r>
      <rPr>
        <b/>
        <sz val="10"/>
        <rFont val="Times New Roman"/>
        <family val="1"/>
        <charset val="204"/>
      </rPr>
      <t>ТП-103.</t>
    </r>
    <r>
      <rPr>
        <sz val="10"/>
        <rFont val="Times New Roman"/>
        <family val="1"/>
        <charset val="204"/>
      </rPr>
      <t xml:space="preserve"> Замена силовых трансформаторов ТМ-320/10/0,4 на ТМГ 10/0,4-400 кВА 2 шт.</t>
    </r>
  </si>
  <si>
    <r>
      <rPr>
        <b/>
        <sz val="10"/>
        <rFont val="Times New Roman"/>
        <family val="1"/>
        <charset val="204"/>
      </rPr>
      <t xml:space="preserve">ТП-107. </t>
    </r>
    <r>
      <rPr>
        <sz val="10"/>
        <rFont val="Times New Roman"/>
        <family val="1"/>
        <charset val="204"/>
      </rPr>
      <t>Замена силового трансформатора ТМ-250/10/0,4 на ТМГСУ 10/0,4-250 кВА 2 шт.</t>
    </r>
  </si>
  <si>
    <r>
      <rPr>
        <b/>
        <sz val="10"/>
        <rFont val="Times New Roman"/>
        <family val="1"/>
        <charset val="204"/>
      </rPr>
      <t>РП-1 пгт.Никель.</t>
    </r>
    <r>
      <rPr>
        <sz val="10"/>
        <rFont val="Times New Roman"/>
        <family val="1"/>
        <charset val="204"/>
      </rPr>
      <t xml:space="preserve"> Замена масляных выключателей ВМГ-10 на вакуумный ВВ-TEL 3 шт.</t>
    </r>
  </si>
  <si>
    <r>
      <rPr>
        <b/>
        <sz val="10"/>
        <rFont val="Times New Roman"/>
        <family val="1"/>
        <charset val="204"/>
      </rPr>
      <t>РП-2 пгт.Никель.</t>
    </r>
    <r>
      <rPr>
        <sz val="10"/>
        <rFont val="Times New Roman"/>
        <family val="1"/>
        <charset val="204"/>
      </rPr>
      <t>Замена масляных выключателей ВМП-10 на вакуумный ВВ-TEL 3 шт.</t>
    </r>
  </si>
  <si>
    <r>
      <rPr>
        <b/>
        <sz val="10"/>
        <rFont val="Times New Roman"/>
        <family val="1"/>
        <charset val="204"/>
      </rPr>
      <t xml:space="preserve">РП-1 г.Заполярный. </t>
    </r>
    <r>
      <rPr>
        <sz val="10"/>
        <rFont val="Times New Roman"/>
        <family val="1"/>
        <charset val="204"/>
      </rPr>
      <t>Замена масляных выключателей ВМП-10 на вакуумный ВВ-TEL 3 шт.</t>
    </r>
  </si>
  <si>
    <r>
      <rPr>
        <b/>
        <sz val="10"/>
        <rFont val="Times New Roman"/>
        <family val="1"/>
        <charset val="204"/>
      </rPr>
      <t>РП-4 г.Заполярный.</t>
    </r>
    <r>
      <rPr>
        <sz val="10"/>
        <rFont val="Times New Roman"/>
        <family val="1"/>
        <charset val="204"/>
      </rPr>
      <t xml:space="preserve"> Замена масляных выключателей ВМП-10 на вакуумный ВВ-TEL 3 шт.</t>
    </r>
  </si>
  <si>
    <r>
      <rPr>
        <b/>
        <sz val="10"/>
        <rFont val="Times New Roman"/>
        <family val="1"/>
        <charset val="204"/>
      </rPr>
      <t>РП-3 г.Заполярный.</t>
    </r>
    <r>
      <rPr>
        <sz val="10"/>
        <rFont val="Times New Roman"/>
        <family val="1"/>
        <charset val="204"/>
      </rPr>
      <t>Замена масляных выключателей ВМГ-133 на вакуумный ВВ-TEL  3 шт.</t>
    </r>
  </si>
  <si>
    <r>
      <rPr>
        <b/>
        <sz val="10"/>
        <rFont val="Times New Roman"/>
        <family val="1"/>
        <charset val="204"/>
      </rPr>
      <t>РП-2 г.Заполярный.</t>
    </r>
    <r>
      <rPr>
        <sz val="10"/>
        <rFont val="Times New Roman"/>
        <family val="1"/>
        <charset val="204"/>
      </rPr>
      <t xml:space="preserve"> Замена масляных выключателей ВМГ-133 на вакуумный ВВ-TEL 3 шт.</t>
    </r>
  </si>
  <si>
    <t xml:space="preserve">Утвержденный план
 </t>
  </si>
  <si>
    <t>к приказу Минэнерго и ЖКХ Мурманской области от 30.06.2017 № 128</t>
  </si>
  <si>
    <t>Акционерное общество "Мурманэнергосбыт"</t>
  </si>
  <si>
    <t>Утвержденный план</t>
  </si>
  <si>
    <t>План 
на 01.01.2019</t>
  </si>
  <si>
    <t xml:space="preserve">Фактический объем финансирования 01.01.2018, млн рублей 
(с НДС) </t>
  </si>
  <si>
    <t>Перечни инвестиционных проектов</t>
  </si>
  <si>
    <t xml:space="preserve">
Утвержденный план
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</si>
  <si>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 базисном уровне цен, млн рублей (без НДС)</t>
    </r>
  </si>
  <si>
    <t>План на 01.01.2019</t>
  </si>
  <si>
    <t xml:space="preserve">Утвержденный план </t>
  </si>
  <si>
    <t xml:space="preserve">Утвержденный план План </t>
  </si>
  <si>
    <t>Приложение  № 5</t>
  </si>
  <si>
    <t>Плановые показатели реализации инвестиционной программы</t>
  </si>
  <si>
    <t>Перечень инвестиционных проектов (2018 год)</t>
  </si>
  <si>
    <t>Раздел 2. План финансирования капитальных вложений по инвестиционным проектам (2018 год)</t>
  </si>
  <si>
    <t>Раздел 3. План освоения капитальных вложений по инвестиционным проектам (2018 год)</t>
  </si>
  <si>
    <t>План ввода основных средств (2018 год)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</si>
  <si>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(2018 год)</t>
  </si>
  <si>
    <t>Уивержденный план</t>
  </si>
  <si>
    <t>Раздел 2. Ввод объектов инвестиционной деятельности (мощностей) в эксплуатацию (2018 год)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</si>
  <si>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2018</t>
  </si>
  <si>
    <r>
      <rPr>
        <b/>
        <sz val="10"/>
        <rFont val="Times New Roman"/>
        <family val="1"/>
        <charset val="204"/>
      </rPr>
      <t xml:space="preserve">РП-1, </t>
    </r>
    <r>
      <rPr>
        <sz val="10"/>
        <rFont val="Times New Roman"/>
        <family val="1"/>
        <charset val="204"/>
      </rPr>
      <t>электрооборудование РУ 6 кВ. Замена в ячейках КСО-ВПМ-10 на вакуумные ВВ-TEL- 12 шт. Установка ячейки КСО-298 с трансформаторами  СН ТМГ-25 кВа-2 шт.</t>
    </r>
  </si>
  <si>
    <t>1.1.1.1.1.3.1.2</t>
  </si>
  <si>
    <t xml:space="preserve">ВЛ 10 кВ № 9  Замена проводов АС-120 на провод АС-50 опоры № 41-80  </t>
  </si>
  <si>
    <t>J_Кр_ВЛ№9_111113.1.02</t>
  </si>
  <si>
    <t>1.1.1.2.3.1.3.</t>
  </si>
  <si>
    <t>J_Кр_ТП92_111231.03</t>
  </si>
  <si>
    <t>1.1.1.2.3.1.7.</t>
  </si>
  <si>
    <t>J_Кр_ТП71_111231.07</t>
  </si>
  <si>
    <t>1.1.1.2.3.1.14.</t>
  </si>
  <si>
    <t>J_Кр_КТПН108_111231.14</t>
  </si>
  <si>
    <t>1.1.1.2.3.2.7.</t>
  </si>
  <si>
    <t>J_ПрН_РП5_111232.07</t>
  </si>
  <si>
    <t>1.1.1.2.3.2.9.</t>
  </si>
  <si>
    <t>J_ПрН_ТП29_111232.09</t>
  </si>
  <si>
    <t>1.1.1.2.3.2.12.</t>
  </si>
  <si>
    <t>J_ПрЗ_ТП1_111232.12</t>
  </si>
  <si>
    <t>1.1.1.2.3.2.23.</t>
  </si>
  <si>
    <t>J_ПрЗ_ТП9_111232.23</t>
  </si>
  <si>
    <t>1.1.1.2.3.2.24.</t>
  </si>
  <si>
    <t>J_ПрН_ТП15_111232.24</t>
  </si>
  <si>
    <t>1.1.1.2.3.2.25.</t>
  </si>
  <si>
    <t>J_ПрЗ_ТП5_111232.25</t>
  </si>
  <si>
    <t>1.1.1.2.3.2.26.</t>
  </si>
  <si>
    <t>J_ПрЗ_ТП10Б_111232.26</t>
  </si>
  <si>
    <t>1.1.1.2.3.2.27.</t>
  </si>
  <si>
    <t>J_ПрЗ_ТП24_111232.27</t>
  </si>
  <si>
    <t>1.1.1.2.3.2.32.</t>
  </si>
  <si>
    <t>J_ПрН_ТП37_111232.32</t>
  </si>
  <si>
    <t>1.1.1.2.3.2.33.</t>
  </si>
  <si>
    <t>J_ПрН_ТП65_111232.33</t>
  </si>
  <si>
    <t>1.1.1.2.3.2.34.</t>
  </si>
  <si>
    <t>J_ПрН_ТП43_111232.34</t>
  </si>
  <si>
    <t>1.7.4.2.1.4.</t>
  </si>
  <si>
    <t>Прибор для испытания масла  АИМ-90А 1.шт.</t>
  </si>
  <si>
    <t>J_Кр_ОС_17421.04</t>
  </si>
  <si>
    <t>1.7.4.2.1.5.</t>
  </si>
  <si>
    <t>Тепловизор TESTO 875-2i (0563 0875 V2) 1.шт.</t>
  </si>
  <si>
    <t>J_Кр_ОС_17421.05</t>
  </si>
  <si>
    <t>1.7.4.2.1.6.</t>
  </si>
  <si>
    <t>Генератор бензиновый, 4-х тактный, ручной и электрический пуск, ЗУБР ЗЭСБ-4500-Э</t>
  </si>
  <si>
    <t>J_Кр_ОС_17421.06</t>
  </si>
  <si>
    <t>1.7.4.2.1.7.</t>
  </si>
  <si>
    <t>Сверлильный станок DMI -25/400</t>
  </si>
  <si>
    <t>J_Кр_ОС_17421.07</t>
  </si>
  <si>
    <t>1.7.4.2.1.8.</t>
  </si>
  <si>
    <t>Профелегиб гидравлический ручной Stalex HB</t>
  </si>
  <si>
    <t>J_Кр_ОС_17421.08</t>
  </si>
  <si>
    <t>1.7.5.2.2.</t>
  </si>
  <si>
    <t>Автомобиль бортовой грузовой с манипулятором (грузоподъемность 5 т)</t>
  </si>
  <si>
    <t>Финансирование капитальных вложений 
года 2019 в прогнозных ценах, млн рублей (с НДС)</t>
  </si>
  <si>
    <t>План ( план)</t>
  </si>
  <si>
    <t xml:space="preserve">Фактический объем освоения капитальных вложений на 01.01.года 
(N-1), млн рублей 
(без НДС) </t>
  </si>
  <si>
    <t>Освоение капитальных вложений года  2019 в прогнозных ценах соответствующих лет, млн рублей (без НДС)</t>
  </si>
  <si>
    <t>-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</si>
  <si>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 2019</t>
  </si>
  <si>
    <t>Ввод объектов инвестиционной деятельности (мощностей) в эксплуатацию в 2019 году</t>
  </si>
  <si>
    <t>Перечень инвестиционных проектов (2019 год)</t>
  </si>
  <si>
    <r>
      <rPr>
        <b/>
        <sz val="10"/>
        <rFont val="Times New Roman"/>
        <family val="1"/>
        <charset val="204"/>
      </rPr>
      <t>ТП-92.</t>
    </r>
    <r>
      <rPr>
        <sz val="10"/>
        <rFont val="Times New Roman"/>
        <family val="1"/>
        <charset val="204"/>
      </rPr>
      <t xml:space="preserve">  Замена силовых трансформаторов ТМ-400/6/0,4 на ТМГ 6/0,4-400 кВА 2 шт.</t>
    </r>
  </si>
  <si>
    <r>
      <rPr>
        <b/>
        <sz val="10"/>
        <rFont val="Times New Roman"/>
        <family val="1"/>
        <charset val="204"/>
      </rPr>
      <t xml:space="preserve">ТП-71. </t>
    </r>
    <r>
      <rPr>
        <sz val="10"/>
        <rFont val="Times New Roman"/>
        <family val="1"/>
        <charset val="204"/>
      </rPr>
      <t xml:space="preserve">ТМ-400 6/0.4 зав.№ 54325  и .№  728288  ввод в эксплуатацию1972г. - 2 шт;    </t>
    </r>
  </si>
  <si>
    <r>
      <rPr>
        <b/>
        <sz val="10"/>
        <rFont val="Times New Roman"/>
        <family val="1"/>
        <charset val="204"/>
      </rPr>
      <t>КТПН-108</t>
    </r>
    <r>
      <rPr>
        <sz val="10"/>
        <rFont val="Times New Roman"/>
        <family val="1"/>
        <charset val="204"/>
      </rPr>
      <t>, электрооборудование 10 кВ, 0,4 кВ, силовой трансформатор  ТМ 10/0,4 250 кВа - 1 шт. Замена КТПН на новую с трансформатором 250 кВА 10/0,4 кВ</t>
    </r>
  </si>
  <si>
    <r>
      <rPr>
        <b/>
        <sz val="10"/>
        <rFont val="Times New Roman"/>
        <family val="1"/>
        <charset val="204"/>
      </rPr>
      <t>РП-5 пгт.Никель.</t>
    </r>
    <r>
      <rPr>
        <sz val="10"/>
        <rFont val="Times New Roman"/>
        <family val="1"/>
        <charset val="204"/>
      </rPr>
      <t>Замена масляных выключателей ВМП-10 на вакуумный ВВ-TEL 3 шт.</t>
    </r>
  </si>
  <si>
    <r>
      <rPr>
        <b/>
        <sz val="10"/>
        <rFont val="Times New Roman"/>
        <family val="1"/>
        <charset val="204"/>
      </rPr>
      <t>ТП-29 пгт.Никель.</t>
    </r>
    <r>
      <rPr>
        <sz val="10"/>
        <rFont val="Times New Roman"/>
        <family val="1"/>
        <charset val="204"/>
      </rPr>
      <t xml:space="preserve"> Замена масляного выключателя ВМГ-10 на вакуумный ВВ-TEL</t>
    </r>
  </si>
  <si>
    <r>
      <rPr>
        <b/>
        <sz val="10"/>
        <rFont val="Times New Roman"/>
        <family val="1"/>
        <charset val="204"/>
      </rPr>
      <t>ТП-1 г.Заполярный.</t>
    </r>
    <r>
      <rPr>
        <sz val="10"/>
        <rFont val="Times New Roman"/>
        <family val="1"/>
        <charset val="204"/>
      </rPr>
      <t xml:space="preserve"> Замена силовых трансформаторов на ТМГ 6/0,4-400 кВА 2 шт.</t>
    </r>
  </si>
  <si>
    <r>
      <rPr>
        <b/>
        <sz val="10"/>
        <rFont val="Times New Roman"/>
        <family val="1"/>
        <charset val="204"/>
      </rPr>
      <t>ТП-9 г.Заполярный.</t>
    </r>
    <r>
      <rPr>
        <sz val="10"/>
        <rFont val="Times New Roman"/>
        <family val="1"/>
        <charset val="204"/>
      </rPr>
      <t xml:space="preserve"> Замена силовых трансформаторов на ТМГ 6/0,4-400 кВА 2 шт.</t>
    </r>
  </si>
  <si>
    <r>
      <rPr>
        <b/>
        <sz val="10"/>
        <rFont val="Times New Roman"/>
        <family val="1"/>
        <charset val="204"/>
      </rPr>
      <t xml:space="preserve">ТП-15 п. Никель. </t>
    </r>
    <r>
      <rPr>
        <sz val="10"/>
        <rFont val="Times New Roman"/>
        <family val="1"/>
        <charset val="204"/>
      </rPr>
      <t>Замена силовых трансформаторов на ТМГ 10/0,4-400 кВА 1шт.</t>
    </r>
  </si>
  <si>
    <r>
      <rPr>
        <b/>
        <sz val="10"/>
        <rFont val="Times New Roman"/>
        <family val="1"/>
        <charset val="204"/>
      </rPr>
      <t xml:space="preserve">ТП-5 г.Заполярный. </t>
    </r>
    <r>
      <rPr>
        <sz val="10"/>
        <rFont val="Times New Roman"/>
        <family val="1"/>
        <charset val="204"/>
      </rPr>
      <t>Замена силовых трансформаторов на ТМГ 6/0,4-400 кВА 2шт.</t>
    </r>
  </si>
  <si>
    <r>
      <rPr>
        <b/>
        <sz val="10"/>
        <rFont val="Times New Roman"/>
        <family val="1"/>
        <charset val="204"/>
      </rPr>
      <t>ТП-10Б  г. Заполярный.</t>
    </r>
    <r>
      <rPr>
        <sz val="10"/>
        <rFont val="Times New Roman"/>
        <family val="1"/>
        <charset val="204"/>
      </rPr>
      <t xml:space="preserve"> Замена силовых трансформаторов на ТМГ 6/0,4-400 кВА 1шт.</t>
    </r>
  </si>
  <si>
    <r>
      <rPr>
        <b/>
        <sz val="10"/>
        <rFont val="Times New Roman"/>
        <family val="1"/>
        <charset val="204"/>
      </rPr>
      <t>ТП-24  г.Заполярный</t>
    </r>
    <r>
      <rPr>
        <sz val="10"/>
        <rFont val="Times New Roman"/>
        <family val="1"/>
        <charset val="204"/>
      </rPr>
      <t>. Замена силовых трансформаторов на ТМГ 6/0,4-630 кВА 2шт.</t>
    </r>
  </si>
  <si>
    <r>
      <rPr>
        <b/>
        <sz val="10"/>
        <rFont val="Times New Roman"/>
        <family val="1"/>
        <charset val="204"/>
      </rPr>
      <t xml:space="preserve">ТП-37 пгт.Никель. </t>
    </r>
    <r>
      <rPr>
        <sz val="10"/>
        <rFont val="Times New Roman"/>
        <family val="1"/>
        <charset val="204"/>
      </rPr>
      <t>Замена силовых трансформаторов на ТМГ 10/0,4-400 кВА 1 шт.</t>
    </r>
  </si>
  <si>
    <r>
      <rPr>
        <b/>
        <sz val="10"/>
        <rFont val="Times New Roman"/>
        <family val="1"/>
        <charset val="204"/>
      </rPr>
      <t>ТП-65 пгт.Никель.</t>
    </r>
    <r>
      <rPr>
        <sz val="10"/>
        <rFont val="Times New Roman"/>
        <family val="1"/>
        <charset val="204"/>
      </rPr>
      <t xml:space="preserve"> Замена силовых трансформаторов на ТМГ 10/0,4-400 кВА 2 шт.</t>
    </r>
  </si>
  <si>
    <r>
      <rPr>
        <b/>
        <sz val="10"/>
        <rFont val="Times New Roman"/>
        <family val="1"/>
        <charset val="204"/>
      </rPr>
      <t>ТП-43 пгт.Никель.</t>
    </r>
    <r>
      <rPr>
        <sz val="10"/>
        <rFont val="Times New Roman"/>
        <family val="1"/>
        <charset val="204"/>
      </rPr>
      <t xml:space="preserve"> Замена силовых трансформаторов на ТМГ 10/0,4-400 кВА 2 шт.</t>
    </r>
  </si>
  <si>
    <t>Приложение  № 8</t>
  </si>
  <si>
    <t>Раздел 2. План финансирования капитальных вложений по инвестиционным проектам (2019 год)</t>
  </si>
  <si>
    <r>
      <t>Фактический объем финансирования на 01.01.года 
(N-1)</t>
    </r>
    <r>
      <rPr>
        <vertAlign val="superscript"/>
        <sz val="10"/>
        <rFont val="Times New Roman"/>
        <family val="1"/>
        <charset val="204"/>
      </rPr>
      <t>3)</t>
    </r>
    <r>
      <rPr>
        <sz val="10"/>
        <rFont val="Times New Roman"/>
        <family val="1"/>
        <charset val="204"/>
      </rPr>
      <t xml:space="preserve">, млн рублей 
(с НДС) </t>
    </r>
  </si>
  <si>
    <t>Приложение  № 9</t>
  </si>
  <si>
    <t>Раздел 3. План освоения капитальных вложений по инвестиционным проектам (2019 год)</t>
  </si>
  <si>
    <t>Принятие основных средств и нематериальных активов к бухгалтерскому учету в год 2019</t>
  </si>
  <si>
    <t xml:space="preserve">Утвержденный план  </t>
  </si>
  <si>
    <t>План ввода основных средств (2019 год)</t>
  </si>
  <si>
    <t>Приложение  № 10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</si>
  <si>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(2019 год)</t>
  </si>
  <si>
    <t>Приложение  № 11</t>
  </si>
  <si>
    <t>Раздел 2. Ввод объектов инвестиционной деятельности (мощностей) в эксплуатацию (2019 год)</t>
  </si>
  <si>
    <t>1.1.1.1.1.3.1.3</t>
  </si>
  <si>
    <t xml:space="preserve">ВЛ 10 кВ № 9  Замена проводов АС-120 на провод АС-50 опоры № 81-116, № 117-140  </t>
  </si>
  <si>
    <t>K_Кр_ВЛ№9_111113.1.03</t>
  </si>
  <si>
    <t>1.1.1.2.3.1.1.</t>
  </si>
  <si>
    <t>ТП-46 электрооборудование РУ 6 кВ, электрооборудование РУ 0,4 кВ. Модульная ПС с трансформатором ТМГ 6/0,4-400 кВА ( 2 шт)</t>
  </si>
  <si>
    <t>K_Кр_ТП46_111231.01</t>
  </si>
  <si>
    <t>1.1.1.2.3.1.5.</t>
  </si>
  <si>
    <t>K_Кр_ТП106_111231.05</t>
  </si>
  <si>
    <t>1.1.1.2.3.1.12.</t>
  </si>
  <si>
    <t>K_Кр_РП17_111231.12</t>
  </si>
  <si>
    <t>1.1.1.2.3.2.10.</t>
  </si>
  <si>
    <r>
      <rPr>
        <b/>
        <sz val="12"/>
        <rFont val="Times New Roman"/>
        <family val="1"/>
        <charset val="204"/>
      </rPr>
      <t>ТП-54 пгт.Никель.</t>
    </r>
    <r>
      <rPr>
        <sz val="12"/>
        <rFont val="Times New Roman"/>
        <family val="1"/>
        <charset val="204"/>
      </rPr>
      <t>Замена силовых трансформаторов на ТМГ 10/0,4-400 кВА 2 шт.</t>
    </r>
  </si>
  <si>
    <t>K_ПрН_ТП54_111232.10</t>
  </si>
  <si>
    <t>1.1.1.2.3.2.11.</t>
  </si>
  <si>
    <r>
      <rPr>
        <b/>
        <sz val="12"/>
        <rFont val="Times New Roman"/>
        <family val="1"/>
        <charset val="204"/>
      </rPr>
      <t>ТП-29 пгт.Никель.</t>
    </r>
    <r>
      <rPr>
        <sz val="12"/>
        <rFont val="Times New Roman"/>
        <family val="1"/>
        <charset val="204"/>
      </rPr>
      <t xml:space="preserve"> Замена силовых трансформаторов на ТМГ 6/0,4-400 кВА 2 шт.</t>
    </r>
  </si>
  <si>
    <t>K_ПрН_ТП29_111232.11</t>
  </si>
  <si>
    <t>1.1.1.2.3.2.13.</t>
  </si>
  <si>
    <r>
      <rPr>
        <b/>
        <sz val="12"/>
        <rFont val="Times New Roman"/>
        <family val="1"/>
        <charset val="204"/>
      </rPr>
      <t>ТП-16 г.Заполярный.</t>
    </r>
    <r>
      <rPr>
        <sz val="12"/>
        <rFont val="Times New Roman"/>
        <family val="1"/>
        <charset val="204"/>
      </rPr>
      <t xml:space="preserve"> Замена силовых трансформаторов на ТМГ 6/0,4-400 кВА 1 шт.</t>
    </r>
  </si>
  <si>
    <t>K_ПрЗ_ТП16_111232.13</t>
  </si>
  <si>
    <t>1.1.1.2.3.2.14.</t>
  </si>
  <si>
    <r>
      <rPr>
        <b/>
        <sz val="12"/>
        <rFont val="Times New Roman"/>
        <family val="1"/>
        <charset val="204"/>
      </rPr>
      <t xml:space="preserve">ТП-19 г.Заполярный. </t>
    </r>
    <r>
      <rPr>
        <sz val="12"/>
        <rFont val="Times New Roman"/>
        <family val="1"/>
        <charset val="204"/>
      </rPr>
      <t>Замена силовых трансформаторов на ТМГ 6/0,4-630 кВА 2 шт.</t>
    </r>
  </si>
  <si>
    <t>K_ПрЗ_ТП19_111232.14</t>
  </si>
  <si>
    <t>1.1.1.2.3.2.15.</t>
  </si>
  <si>
    <r>
      <rPr>
        <b/>
        <sz val="12"/>
        <rFont val="Times New Roman"/>
        <family val="1"/>
        <charset val="204"/>
      </rPr>
      <t>КТП "Ждановка".</t>
    </r>
    <r>
      <rPr>
        <sz val="12"/>
        <rFont val="Times New Roman"/>
        <family val="1"/>
        <charset val="204"/>
      </rPr>
      <t xml:space="preserve"> Замена силовых трансформаторов на ТМГ 6/0,4-400 кВА 1 шт.</t>
    </r>
  </si>
  <si>
    <t>K_Пр_КТПЖдановка_111232.15</t>
  </si>
  <si>
    <t>1.1.1.2.3.2.16.</t>
  </si>
  <si>
    <r>
      <rPr>
        <b/>
        <sz val="12"/>
        <rFont val="Times New Roman"/>
        <family val="1"/>
        <charset val="204"/>
      </rPr>
      <t xml:space="preserve">ТП-5А г.Заполярный. </t>
    </r>
    <r>
      <rPr>
        <sz val="12"/>
        <rFont val="Times New Roman"/>
        <family val="1"/>
        <charset val="204"/>
      </rPr>
      <t>Замена силовых трансформаторов на ТМГ 6/0,4-400 кВА 2 шт.</t>
    </r>
  </si>
  <si>
    <t>K_ПрЗ_ТП5А_111232.16</t>
  </si>
  <si>
    <t>1.1.1.2.3.2.17.</t>
  </si>
  <si>
    <r>
      <rPr>
        <b/>
        <sz val="12"/>
        <rFont val="Times New Roman"/>
        <family val="1"/>
        <charset val="204"/>
      </rPr>
      <t xml:space="preserve">ТП-15 г.Заполярный. </t>
    </r>
    <r>
      <rPr>
        <sz val="12"/>
        <rFont val="Times New Roman"/>
        <family val="1"/>
        <charset val="204"/>
      </rPr>
      <t>Замена силовых трансформаторов на ТМГ 6/0,4-400 кВА 2 шт.</t>
    </r>
  </si>
  <si>
    <t>K_ПрЗ_ТП15_111232.17</t>
  </si>
  <si>
    <t>1.1.1.2.3.2.19.</t>
  </si>
  <si>
    <t>K_ПрН_ТП52_111232.19</t>
  </si>
  <si>
    <t>1.1.1.2.3.2.20.</t>
  </si>
  <si>
    <r>
      <rPr>
        <b/>
        <sz val="12"/>
        <rFont val="Times New Roman"/>
        <family val="1"/>
        <charset val="204"/>
      </rPr>
      <t>РП-1 пгт.Никель.</t>
    </r>
    <r>
      <rPr>
        <sz val="12"/>
        <rFont val="Times New Roman"/>
        <family val="1"/>
        <charset val="204"/>
      </rPr>
      <t xml:space="preserve"> Замена силовых трансформаторов на ТМГ 10/0,4-400 кВА 2 шт.</t>
    </r>
  </si>
  <si>
    <t>K_ПрН_РП1_111232.20</t>
  </si>
  <si>
    <t>1.1.1.2.3.2.21.</t>
  </si>
  <si>
    <r>
      <rPr>
        <b/>
        <sz val="12"/>
        <rFont val="Times New Roman"/>
        <family val="1"/>
        <charset val="204"/>
      </rPr>
      <t xml:space="preserve">ТП-49 пгт.Никель. </t>
    </r>
    <r>
      <rPr>
        <sz val="12"/>
        <rFont val="Times New Roman"/>
        <family val="1"/>
        <charset val="204"/>
      </rPr>
      <t>Замена силовых трансформаторов на ТМГ 10/0,4-400 кВА 1 шт.</t>
    </r>
  </si>
  <si>
    <t>K_ПрН_ТП49_111232.21</t>
  </si>
  <si>
    <t>1.1.1.2.3.2.22.</t>
  </si>
  <si>
    <r>
      <rPr>
        <b/>
        <sz val="12"/>
        <rFont val="Times New Roman"/>
        <family val="1"/>
        <charset val="204"/>
      </rPr>
      <t xml:space="preserve">ТП-11А г.Заполярный. </t>
    </r>
    <r>
      <rPr>
        <sz val="12"/>
        <rFont val="Times New Roman"/>
        <family val="1"/>
        <charset val="204"/>
      </rPr>
      <t>Замена силовых трансформаторов на ТМГ 6/0,4-400 кВА 2шт.</t>
    </r>
  </si>
  <si>
    <t>K_ПрЗ_ТП11А_111232.22</t>
  </si>
  <si>
    <t>1.1.1.2.3.2.28.</t>
  </si>
  <si>
    <r>
      <rPr>
        <b/>
        <sz val="12"/>
        <rFont val="Times New Roman"/>
        <family val="1"/>
        <charset val="204"/>
      </rPr>
      <t>ТП-69 пгт. Никель.</t>
    </r>
    <r>
      <rPr>
        <sz val="12"/>
        <rFont val="Times New Roman"/>
        <family val="1"/>
        <charset val="204"/>
      </rPr>
      <t xml:space="preserve"> Замена силовых трансформаторов на ТМГ 10/0,4-400 кВА 1 шт.</t>
    </r>
  </si>
  <si>
    <t>K_ПрН_ТП69_111232.28</t>
  </si>
  <si>
    <t>1.1.1.2.3.2.29.</t>
  </si>
  <si>
    <r>
      <rPr>
        <b/>
        <sz val="12"/>
        <rFont val="Times New Roman"/>
        <family val="1"/>
        <charset val="204"/>
      </rPr>
      <t>ТП-20 пгт. Никель.</t>
    </r>
    <r>
      <rPr>
        <sz val="12"/>
        <rFont val="Times New Roman"/>
        <family val="1"/>
        <charset val="204"/>
      </rPr>
      <t xml:space="preserve"> Замена силовых трансформаторов на ТМГ 10/0,4-400 кВА 1 шт.</t>
    </r>
  </si>
  <si>
    <t>K_ПрН_ТП20_111232.29</t>
  </si>
  <si>
    <t>1.7.5.1.4</t>
  </si>
  <si>
    <t>Автомобиль  УАЗ Пикап</t>
  </si>
  <si>
    <t>К_Кр_ТС_1751.04</t>
  </si>
  <si>
    <t>К_Пр_ТС_1752.02</t>
  </si>
  <si>
    <r>
      <rPr>
        <b/>
        <sz val="12"/>
        <rFont val="Times New Roman"/>
        <family val="1"/>
        <charset val="204"/>
      </rPr>
      <t>ТП-106.</t>
    </r>
    <r>
      <rPr>
        <sz val="12"/>
        <rFont val="Times New Roman"/>
        <family val="1"/>
        <charset val="204"/>
      </rPr>
      <t xml:space="preserve"> Замена силовых трансформаторов ТМ-320/10/0,4 и ТМ-400/10/0,4 на ТМГ 10/0,4-400 кВА 2 шт.</t>
    </r>
  </si>
  <si>
    <r>
      <rPr>
        <b/>
        <sz val="12"/>
        <rFont val="Times New Roman"/>
        <family val="1"/>
        <charset val="204"/>
      </rPr>
      <t>РП-17.</t>
    </r>
    <r>
      <rPr>
        <sz val="12"/>
        <rFont val="Times New Roman"/>
        <family val="1"/>
        <charset val="204"/>
      </rPr>
      <t xml:space="preserve"> ТМ-40 6/0.4 зав.№ 493881   ввод в эксплуатацию1972г.  - 1 шт;     </t>
    </r>
  </si>
  <si>
    <r>
      <rPr>
        <b/>
        <sz val="12"/>
        <rFont val="Times New Roman"/>
        <family val="1"/>
        <charset val="204"/>
      </rPr>
      <t xml:space="preserve">ТП-52 пгт.Никель. </t>
    </r>
    <r>
      <rPr>
        <sz val="12"/>
        <rFont val="Times New Roman"/>
        <family val="1"/>
        <charset val="204"/>
      </rPr>
      <t>Замена силовых трансформаторов на ТМГ 10/0,4-400 кВА 2 шт.</t>
    </r>
  </si>
  <si>
    <r>
      <rPr>
        <b/>
        <sz val="10"/>
        <rFont val="Times New Roman"/>
        <family val="1"/>
        <charset val="204"/>
      </rPr>
      <t>ТП-106.</t>
    </r>
    <r>
      <rPr>
        <sz val="10"/>
        <rFont val="Times New Roman"/>
        <family val="1"/>
        <charset val="204"/>
      </rPr>
      <t xml:space="preserve"> Замена силовых трансформаторов ТМ-320/10/0,4 и ТМ-400/10/0,4 на ТМГ 10/0,4-400 кВА 2 шт.</t>
    </r>
  </si>
  <si>
    <r>
      <rPr>
        <b/>
        <sz val="10"/>
        <rFont val="Times New Roman"/>
        <family val="1"/>
        <charset val="204"/>
      </rPr>
      <t>РП-17.</t>
    </r>
    <r>
      <rPr>
        <sz val="10"/>
        <rFont val="Times New Roman"/>
        <family val="1"/>
        <charset val="204"/>
      </rPr>
      <t xml:space="preserve"> ТМ-40 6/0.4 зав.№ 493881   ввод в эксплуатацию1972г.  - 1 шт;     </t>
    </r>
  </si>
  <si>
    <r>
      <rPr>
        <b/>
        <sz val="10"/>
        <rFont val="Times New Roman"/>
        <family val="1"/>
        <charset val="204"/>
      </rPr>
      <t>ТП-54 пгт.Никель.</t>
    </r>
    <r>
      <rPr>
        <sz val="10"/>
        <rFont val="Times New Roman"/>
        <family val="1"/>
        <charset val="204"/>
      </rPr>
      <t>Замена силовых трансформаторов на ТМГ 10/0,4-400 кВА 2 шт.</t>
    </r>
  </si>
  <si>
    <r>
      <rPr>
        <b/>
        <sz val="10"/>
        <rFont val="Times New Roman"/>
        <family val="1"/>
        <charset val="204"/>
      </rPr>
      <t>ТП-29 пгт.Никель.</t>
    </r>
    <r>
      <rPr>
        <sz val="10"/>
        <rFont val="Times New Roman"/>
        <family val="1"/>
        <charset val="204"/>
      </rPr>
      <t xml:space="preserve"> Замена силовых трансформаторов на ТМГ 6/0,4-400 кВА 2 шт.</t>
    </r>
  </si>
  <si>
    <r>
      <rPr>
        <b/>
        <sz val="10"/>
        <rFont val="Times New Roman"/>
        <family val="1"/>
        <charset val="204"/>
      </rPr>
      <t>ТП-16 г.Заполярный.</t>
    </r>
    <r>
      <rPr>
        <sz val="10"/>
        <rFont val="Times New Roman"/>
        <family val="1"/>
        <charset val="204"/>
      </rPr>
      <t xml:space="preserve"> Замена силовых трансформаторов на ТМГ 6/0,4-400 кВА 1 шт.</t>
    </r>
  </si>
  <si>
    <r>
      <rPr>
        <b/>
        <sz val="10"/>
        <rFont val="Times New Roman"/>
        <family val="1"/>
        <charset val="204"/>
      </rPr>
      <t xml:space="preserve">ТП-19 г.Заполярный. </t>
    </r>
    <r>
      <rPr>
        <sz val="10"/>
        <rFont val="Times New Roman"/>
        <family val="1"/>
        <charset val="204"/>
      </rPr>
      <t>Замена силовых трансформаторов на ТМГ 6/0,4-630 кВА 2 шт.</t>
    </r>
  </si>
  <si>
    <r>
      <rPr>
        <b/>
        <sz val="10"/>
        <rFont val="Times New Roman"/>
        <family val="1"/>
        <charset val="204"/>
      </rPr>
      <t>КТП "Ждановка".</t>
    </r>
    <r>
      <rPr>
        <sz val="10"/>
        <rFont val="Times New Roman"/>
        <family val="1"/>
        <charset val="204"/>
      </rPr>
      <t xml:space="preserve"> Замена силовых трансформаторов на ТМГ 6/0,4-400 кВА 1 шт.</t>
    </r>
  </si>
  <si>
    <r>
      <rPr>
        <b/>
        <sz val="10"/>
        <rFont val="Times New Roman"/>
        <family val="1"/>
        <charset val="204"/>
      </rPr>
      <t xml:space="preserve">ТП-5А г.Заполярный. </t>
    </r>
    <r>
      <rPr>
        <sz val="10"/>
        <rFont val="Times New Roman"/>
        <family val="1"/>
        <charset val="204"/>
      </rPr>
      <t>Замена силовых трансформаторов на ТМГ 6/0,4-400 кВА 2 шт.</t>
    </r>
  </si>
  <si>
    <r>
      <rPr>
        <b/>
        <sz val="10"/>
        <rFont val="Times New Roman"/>
        <family val="1"/>
        <charset val="204"/>
      </rPr>
      <t xml:space="preserve">ТП-15 г.Заполярный. </t>
    </r>
    <r>
      <rPr>
        <sz val="10"/>
        <rFont val="Times New Roman"/>
        <family val="1"/>
        <charset val="204"/>
      </rPr>
      <t>Замена силовых трансформаторов на ТМГ 6/0,4-400 кВА 2 шт.</t>
    </r>
  </si>
  <si>
    <r>
      <rPr>
        <b/>
        <sz val="10"/>
        <rFont val="Times New Roman"/>
        <family val="1"/>
        <charset val="204"/>
      </rPr>
      <t xml:space="preserve">ТП-52 пгт.Никель. </t>
    </r>
    <r>
      <rPr>
        <sz val="10"/>
        <rFont val="Times New Roman"/>
        <family val="1"/>
        <charset val="204"/>
      </rPr>
      <t>Замена силовых трансформаторов на ТМГ 10/0,4-400 кВА 2 шт.</t>
    </r>
  </si>
  <si>
    <r>
      <rPr>
        <b/>
        <sz val="10"/>
        <rFont val="Times New Roman"/>
        <family val="1"/>
        <charset val="204"/>
      </rPr>
      <t>РП-1 пгт.Никель.</t>
    </r>
    <r>
      <rPr>
        <sz val="10"/>
        <rFont val="Times New Roman"/>
        <family val="1"/>
        <charset val="204"/>
      </rPr>
      <t xml:space="preserve"> Замена силовых трансформаторов на ТМГ 10/0,4-400 кВА 2 шт.</t>
    </r>
  </si>
  <si>
    <r>
      <rPr>
        <b/>
        <sz val="10"/>
        <rFont val="Times New Roman"/>
        <family val="1"/>
        <charset val="204"/>
      </rPr>
      <t xml:space="preserve">ТП-49 пгт.Никель. </t>
    </r>
    <r>
      <rPr>
        <sz val="10"/>
        <rFont val="Times New Roman"/>
        <family val="1"/>
        <charset val="204"/>
      </rPr>
      <t>Замена силовых трансформаторов на ТМГ 10/0,4-400 кВА 1 шт.</t>
    </r>
  </si>
  <si>
    <r>
      <rPr>
        <b/>
        <sz val="10"/>
        <rFont val="Times New Roman"/>
        <family val="1"/>
        <charset val="204"/>
      </rPr>
      <t xml:space="preserve">ТП-11А г.Заполярный. </t>
    </r>
    <r>
      <rPr>
        <sz val="10"/>
        <rFont val="Times New Roman"/>
        <family val="1"/>
        <charset val="204"/>
      </rPr>
      <t>Замена силовых трансформаторов на ТМГ 6/0,4-400 кВА 2шт.</t>
    </r>
  </si>
  <si>
    <r>
      <rPr>
        <b/>
        <sz val="10"/>
        <rFont val="Times New Roman"/>
        <family val="1"/>
        <charset val="204"/>
      </rPr>
      <t>ТП-69 пгт. Никель.</t>
    </r>
    <r>
      <rPr>
        <sz val="10"/>
        <rFont val="Times New Roman"/>
        <family val="1"/>
        <charset val="204"/>
      </rPr>
      <t xml:space="preserve"> Замена силовых трансформаторов на ТМГ 10/0,4-400 кВА 1 шт.</t>
    </r>
  </si>
  <si>
    <r>
      <rPr>
        <b/>
        <sz val="10"/>
        <rFont val="Times New Roman"/>
        <family val="1"/>
        <charset val="204"/>
      </rPr>
      <t>ТП-20 пгт. Никель.</t>
    </r>
    <r>
      <rPr>
        <sz val="10"/>
        <rFont val="Times New Roman"/>
        <family val="1"/>
        <charset val="204"/>
      </rPr>
      <t xml:space="preserve"> Замена силовых трансформаторов на ТМГ 10/0,4-400 кВА 1 шт.</t>
    </r>
  </si>
  <si>
    <t>Перечень инвестиционных проектов (2020 год)</t>
  </si>
  <si>
    <t>Приложение  № 12</t>
  </si>
  <si>
    <t>Финансирование капитальных вложений 
года 2020 в прогнозных ценах, млн рублей (с НДС)</t>
  </si>
  <si>
    <t>1) Вместо слов «Факт (Предложение по корректировке  плана)» указывается слово «Факт», если год, в отношении которого заполняется столбец, будет завершен по состоянию на плановую дату раскрытия сетевой организацией информации об инвестиционной программе (о проекте инвестиционной программы и (или) проекте изменений, вносимых в инвестиционную программу) и обосновывающих ее материалах, либо в противном случае – слова «Предложение по корректировке  плана».</t>
  </si>
  <si>
    <t>2) Вместо слов «План ( план)» указывается слово «План», если на год, в отношении которого заполняется столбец, отсутствует утвержденная инвестиционная программа сетевой организации, либо в противном случае – слова « план».</t>
  </si>
  <si>
    <t>План 
на 01.01.2020</t>
  </si>
  <si>
    <t xml:space="preserve">Фактический объем финансирования на 01.01.2020, млн рублей 
(с НДС) </t>
  </si>
  <si>
    <r>
      <rPr>
        <vertAlign val="superscript"/>
        <sz val="10"/>
        <rFont val="Times New Roman"/>
        <family val="1"/>
        <charset val="204"/>
      </rPr>
      <t>3)</t>
    </r>
    <r>
      <rPr>
        <sz val="10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</si>
  <si>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r>
      <rPr>
        <vertAlign val="superscript"/>
        <sz val="10"/>
        <rFont val="Times New Roman"/>
        <family val="1"/>
        <charset val="204"/>
      </rPr>
      <t>4)</t>
    </r>
    <r>
      <rPr>
        <sz val="10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</si>
  <si>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t>Раздел 2. План финансирования капитальных вложений по инвестиционным проектам (2020 год)</t>
  </si>
  <si>
    <t>Приложение  № 13</t>
  </si>
  <si>
    <t>Освоение капитальных вложений 2020 года  в прогнозных ценах соответствующих лет, млн рублей (без НДС)</t>
  </si>
  <si>
    <t>Приложение  № 14</t>
  </si>
  <si>
    <t>Раздел 3. План освоения капитальных вложений по инвестиционным проектам (2020 год)</t>
  </si>
  <si>
    <t xml:space="preserve">Фактический объем освоения капитальных вложений на 01.01.2019, млн рублей 
(без НДС) </t>
  </si>
  <si>
    <t xml:space="preserve">Фактический объем финансирования на 01.01.2019, млн рублей 
(с НДС) </t>
  </si>
  <si>
    <t xml:space="preserve">Принятие основных средств и нематериальных активов к бухгалтерскому учету в  2020 год </t>
  </si>
  <si>
    <t>Приложение  № 15</t>
  </si>
  <si>
    <t>План ввода основных средств (2020 год)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</si>
  <si>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 2020г</t>
  </si>
  <si>
    <t>Приложение  № 16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</si>
  <si>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(2020 год)</t>
  </si>
  <si>
    <r>
      <t xml:space="preserve">Ввод объектов инвестиционной деятельности (мощностей) в эксплуатацию в год  </t>
    </r>
    <r>
      <rPr>
        <b/>
        <sz val="10"/>
        <rFont val="Times New Roman"/>
        <family val="1"/>
        <charset val="204"/>
      </rPr>
      <t xml:space="preserve"> 2020</t>
    </r>
  </si>
  <si>
    <t>Раздел 2. Ввод объектов инвестиционной деятельности (мощностей) в эксплуатацию (2020 год)</t>
  </si>
  <si>
    <t>Приложение  № 17</t>
  </si>
  <si>
    <t>1.1.1.1.1.3.1.4</t>
  </si>
  <si>
    <t xml:space="preserve">ЯКНО-3, замена на новые </t>
  </si>
  <si>
    <t>L_Кр_ЯКНО3_111113.1.04</t>
  </si>
  <si>
    <t>1.1.1.1.1.3.1.5</t>
  </si>
  <si>
    <t>ЯКНО-4, замена на новые</t>
  </si>
  <si>
    <t>L_Кр_ЯКНО4_111113.1.05</t>
  </si>
  <si>
    <t>1.1.1.1.1.3.1.6</t>
  </si>
  <si>
    <t>ЯКНО-5, замена на новые</t>
  </si>
  <si>
    <t>L_Кр_ЯКНО5_111113.1.06</t>
  </si>
  <si>
    <t>1.1.1.1.1.4</t>
  </si>
  <si>
    <t>ВЛЭП 0,4 кВ (НН) (Замена на СИП)</t>
  </si>
  <si>
    <t>1.1.1.1.1.4.1.</t>
  </si>
  <si>
    <t>1.1.1.1.1.4.1.1.</t>
  </si>
  <si>
    <t xml:space="preserve">ВЛ 0,4 кВ № 1 ТП-44, г. Ковдор ул.Гоголя, ул. Строителей. Замена проводов АС на СИП, замена деревянных опор на металлические </t>
  </si>
  <si>
    <t>L_Кр_ВЛ№1ТП44_111114.1.01</t>
  </si>
  <si>
    <t>1.1.1.2.3.1.4.</t>
  </si>
  <si>
    <t>L_Кр_ТП53_111231.04</t>
  </si>
  <si>
    <t>1.1.1.2.3.1.11.</t>
  </si>
  <si>
    <t>L_Кр_ТП87_111231.11</t>
  </si>
  <si>
    <t>1.1.1.2.3.2.4.</t>
  </si>
  <si>
    <t>L_ПрЗ_ПС26_111232.04</t>
  </si>
  <si>
    <t>1.1.1.2.3.2.18.</t>
  </si>
  <si>
    <t>L_ПрЗ_ТП14_111232.18</t>
  </si>
  <si>
    <t>1.1.1.2.3.2.30.</t>
  </si>
  <si>
    <t>L_ПрН_ТП13_111232.30</t>
  </si>
  <si>
    <t>1.1.1.2.3.2.31.</t>
  </si>
  <si>
    <t>L_ПрН_ТП24_111232.31</t>
  </si>
  <si>
    <t>1.7.4.2.1.9.</t>
  </si>
  <si>
    <t>Оборудование для мойки автомобилей</t>
  </si>
  <si>
    <t>L_Кр_ОС_17421.09</t>
  </si>
  <si>
    <t>1.7.5.1.5</t>
  </si>
  <si>
    <t>Передвижная лаборатория высоковольтных испытаний</t>
  </si>
  <si>
    <t>L_Кр_ТС_1751.05</t>
  </si>
  <si>
    <t>1.7.5.2.3.</t>
  </si>
  <si>
    <t>Экскаватор TEREX TLB-825</t>
  </si>
  <si>
    <t>L_Пр_ТС_1752.03</t>
  </si>
  <si>
    <t>Новое строительство, в т.ч.</t>
  </si>
  <si>
    <t>2.1</t>
  </si>
  <si>
    <t>2.1.1</t>
  </si>
  <si>
    <t>2.1.1.1</t>
  </si>
  <si>
    <t>2.1.1.1.2</t>
  </si>
  <si>
    <t>кабельные линии, в т.ч.</t>
  </si>
  <si>
    <t>2.1.1.1.2.3</t>
  </si>
  <si>
    <t>КЛЭП 3-10 кВ (СН2)</t>
  </si>
  <si>
    <t>2.1.1.1.2.3.1.</t>
  </si>
  <si>
    <t>2.1.1.1.1.3.1.1</t>
  </si>
  <si>
    <t>Строительство кабельной линии 10 кВ от РП-1 до ТП-65.Прокладка кабельной линии 10 кВ с заменой ячейки  на ТП-65</t>
  </si>
  <si>
    <t>L_ПрН_СтрРП1ТП65_211113.1.01</t>
  </si>
  <si>
    <t>Финансирование капитальных вложений 
года 2021 в прогнозных ценах, млн рублей (с НДС)</t>
  </si>
  <si>
    <t>Освоение капитальных вложений года  2021 в прогнозных ценах соответствующих лет, млн рублей (без НДС)</t>
  </si>
  <si>
    <t>Принятие основных средств и нематериальных активов к бухгалтерскому учету в год  2021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</si>
  <si>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(N-1)</t>
  </si>
  <si>
    <r>
      <rPr>
        <b/>
        <sz val="10"/>
        <rFont val="Times New Roman"/>
        <family val="1"/>
        <charset val="204"/>
      </rPr>
      <t>ПС-26 г.Заполярный.</t>
    </r>
    <r>
      <rPr>
        <sz val="10"/>
        <rFont val="Times New Roman"/>
        <family val="1"/>
        <charset val="204"/>
      </rPr>
      <t xml:space="preserve"> Замена масляных выключателей ВМП-10К на вакуумный ВВ-TEL 4 шт.</t>
    </r>
  </si>
  <si>
    <r>
      <rPr>
        <b/>
        <sz val="10"/>
        <rFont val="Times New Roman"/>
        <family val="1"/>
        <charset val="204"/>
      </rPr>
      <t>ТП-14 г.Заполярный.</t>
    </r>
    <r>
      <rPr>
        <sz val="10"/>
        <rFont val="Times New Roman"/>
        <family val="1"/>
        <charset val="204"/>
      </rPr>
      <t xml:space="preserve"> Замена силовых трансформаторов на ТМГ 6/0,4-630 кВА 1 шт.</t>
    </r>
  </si>
  <si>
    <r>
      <rPr>
        <b/>
        <sz val="10"/>
        <rFont val="Times New Roman"/>
        <family val="1"/>
        <charset val="204"/>
      </rPr>
      <t>ТП-13 пгт.Никель.</t>
    </r>
    <r>
      <rPr>
        <sz val="10"/>
        <rFont val="Times New Roman"/>
        <family val="1"/>
        <charset val="204"/>
      </rPr>
      <t xml:space="preserve"> Замена силовых трансформаторов на ТМГ 10/0,4-400 кВА 1 шт.</t>
    </r>
  </si>
  <si>
    <r>
      <rPr>
        <b/>
        <sz val="10"/>
        <rFont val="Times New Roman"/>
        <family val="1"/>
        <charset val="204"/>
      </rPr>
      <t>ТП-24 пгт.Никель.</t>
    </r>
    <r>
      <rPr>
        <sz val="10"/>
        <rFont val="Times New Roman"/>
        <family val="1"/>
        <charset val="204"/>
      </rPr>
      <t xml:space="preserve"> Замена силовых трансформаторов на ТМГ 10/0,4-400 кВА 1 шт.</t>
    </r>
  </si>
  <si>
    <r>
      <rPr>
        <b/>
        <sz val="10"/>
        <rFont val="Times New Roman"/>
        <family val="1"/>
        <charset val="204"/>
      </rPr>
      <t xml:space="preserve">ТП-53. </t>
    </r>
    <r>
      <rPr>
        <sz val="10"/>
        <rFont val="Times New Roman"/>
        <family val="1"/>
        <charset val="204"/>
      </rPr>
      <t>Замена силовых трансформаторов ТМ-320/6/0,4 на ТМГ 6/0,4-400 кВА 2 шт.</t>
    </r>
  </si>
  <si>
    <r>
      <rPr>
        <b/>
        <sz val="10"/>
        <rFont val="Times New Roman"/>
        <family val="1"/>
        <charset val="204"/>
      </rPr>
      <t xml:space="preserve">ТП-87. </t>
    </r>
    <r>
      <rPr>
        <sz val="10"/>
        <rFont val="Times New Roman"/>
        <family val="1"/>
        <charset val="204"/>
      </rPr>
      <t xml:space="preserve">ТМ-250 6/0.4 зав.№ 635489, ввод в эксплуатацию1972г.  - 1 шт,      </t>
    </r>
  </si>
  <si>
    <t>Приложение  № 18</t>
  </si>
  <si>
    <t>Перечень инвестиционных проектов (2021 год)</t>
  </si>
  <si>
    <t>План 
на 01.01.2021</t>
  </si>
  <si>
    <t>Раздел 2. План финансирования капитальных вложений по инвестиционным проектам (2021 год)</t>
  </si>
  <si>
    <t>Приложение  № 19</t>
  </si>
  <si>
    <t>Приложение  № 20</t>
  </si>
  <si>
    <t>Раздел 3. План освоения капитальных вложений по инвестиционным проектам (2021 год)</t>
  </si>
  <si>
    <t xml:space="preserve">Фактический объем освоения капитальных вложений на 01.01.2020), млн рублей 
(без НДС) </t>
  </si>
  <si>
    <t>План на 01.01.2020</t>
  </si>
  <si>
    <t xml:space="preserve">Утвержденный план
</t>
  </si>
  <si>
    <t>Приложение  № 21</t>
  </si>
  <si>
    <t>План ввода основных средств (2021 год)</t>
  </si>
  <si>
    <t>Приложение  № 22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</si>
  <si>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(2021 год)</t>
  </si>
  <si>
    <t>Ввод объектов инвестиционной деятельности (мощностей) в эксплуатацию в год 2021</t>
  </si>
  <si>
    <t>Приложение  № 23</t>
  </si>
  <si>
    <t>Раздел 2. Ввод объектов инвестиционной деятельности (мощностей) в эксплуатацию (2021 год)</t>
  </si>
  <si>
    <t>1.1.1.1.1.3.1.7</t>
  </si>
  <si>
    <t xml:space="preserve">ВЛ 10 кВ № 9 Замена проводов АС-120 на провод АС-50 опоры № 141-176  </t>
  </si>
  <si>
    <t>M_Кр_ВЛ№9_111113.1.07</t>
  </si>
  <si>
    <t>1.1.1.1.1.4.1.2.</t>
  </si>
  <si>
    <t xml:space="preserve">ВЛ 0,4 кВ № 2 ТП-44, г. Ковдор ул.Гоголя,  ул.Новая. Замена проводов АС на СИП, замена деревянных опор на металлические </t>
  </si>
  <si>
    <t>M_Кр_ВЛ№2ТП44_111114.1.02</t>
  </si>
  <si>
    <t>1.1.1.1.2</t>
  </si>
  <si>
    <t>Кабельные линии, в т.ч.</t>
  </si>
  <si>
    <t>1.1.1.1.2.3</t>
  </si>
  <si>
    <t>1.1.1.1.2.3.1.</t>
  </si>
  <si>
    <t>1.1.1.1.2.3.1.1.</t>
  </si>
  <si>
    <t>КЛ 6 кВ ПС-40А- ф.46 опора 2 ВЛ РП-1, замена 2-х силовых КЛ 6 кВ по 800 метров каждая</t>
  </si>
  <si>
    <t>M_Кр_КЛф46_111123.1.01</t>
  </si>
  <si>
    <t>1.1.1.1.2.3.1.2</t>
  </si>
  <si>
    <t>КЛ 6 кВ ПС-40А- ф.29 опора 2 ВЛ РП-1, замена 2-х силовых КЛ 6 кВ по 800 метров каждая</t>
  </si>
  <si>
    <t>M_Кр_КЛф29_11123.1.02</t>
  </si>
  <si>
    <t>Подстанции, в т.ч.</t>
  </si>
  <si>
    <t>М_ПрЗ_ПС26_111232.04</t>
  </si>
  <si>
    <t>2.1.1.1.2.3.1.2</t>
  </si>
  <si>
    <t>Строительство кабельной линии 10 кВ от РП-2 до РП-1. Прокладка параллельной  кабельной линии 10 кВ.</t>
  </si>
  <si>
    <t>М_ПрН_СтрКЛ_211123.1.02</t>
  </si>
  <si>
    <t>2.1.1.1.2.3.1.3</t>
  </si>
  <si>
    <t>Строительство кабельной линии 10 кВ от ПС-52 до РП-1. Прокладка  кабельной лини  10кВ.</t>
  </si>
  <si>
    <t>М_ПрН_СтрКЛ_211123.1.03</t>
  </si>
  <si>
    <t xml:space="preserve">Фактический объем финансирования на 01.01.2022г, млн рублей 
(с НДС) </t>
  </si>
  <si>
    <t>Финансирование капитальных вложений 
года 2022 в прогнозных ценах, млн рублей (с НДС)</t>
  </si>
  <si>
    <t>2.1.1.1.1.3.1.2</t>
  </si>
  <si>
    <t>2.1.1.1.1.3.1.3</t>
  </si>
  <si>
    <t xml:space="preserve">Фактический объем освоения капитальных вложений на 01.01.2022 год, млн рублей 
(без НДС) </t>
  </si>
  <si>
    <t>Освоение капитальных вложений года 2022 в прогнозных ценах соответствующих лет, млн рублей (без НДС)</t>
  </si>
  <si>
    <t>План на 01.01.2021</t>
  </si>
  <si>
    <t>План 
на 01.01.2022</t>
  </si>
  <si>
    <t>Принятие основных средств и нематериальных активов к бухгалтерскому учету в   2022 год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</si>
  <si>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2022</t>
  </si>
  <si>
    <t>Ввод объектов инвестиционной деятельности (мощностей) в эксплуатацию в 2022 году</t>
  </si>
  <si>
    <t>Перечень инвестиционных проектов (2022 год)</t>
  </si>
  <si>
    <t>Приложение  № 24</t>
  </si>
  <si>
    <t>Раздел 2. План финансирования капитальных вложений по инвестиционным проектам (2022 год)</t>
  </si>
  <si>
    <t>Приложение  № 25</t>
  </si>
  <si>
    <t>Раздел 3. План освоения капитальных вложений по инвестиционным проектам (2022 год)</t>
  </si>
  <si>
    <t>Приложение  № 26</t>
  </si>
  <si>
    <t>План ввода основных средств (2022 год)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</si>
  <si>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(2022 год)</t>
  </si>
  <si>
    <t>Приложение  № 27</t>
  </si>
  <si>
    <t>Раздел 2. Ввод объектов инвестиционной деятельности (мощностей) в эксплуатацию (2022 год)</t>
  </si>
  <si>
    <t>Приложение  № 28</t>
  </si>
  <si>
    <t>№ №</t>
  </si>
  <si>
    <t>Источник финансирования</t>
  </si>
  <si>
    <t>План *
2018г</t>
  </si>
  <si>
    <t>План *2019г</t>
  </si>
  <si>
    <t>План *
2020 год</t>
  </si>
  <si>
    <t>План *
2021 год</t>
  </si>
  <si>
    <t>План *
2022 год</t>
  </si>
  <si>
    <t>1</t>
  </si>
  <si>
    <t>Собственные средства ( в  т.ч. НДС)</t>
  </si>
  <si>
    <t>Прибыль, направляемая на инвестиции:</t>
  </si>
  <si>
    <t>в т.ч. инвестиционная составляющая в тарифе ( без НДС)</t>
  </si>
  <si>
    <t>1.1.2</t>
  </si>
  <si>
    <t>в т.ч. прибыль со свободного сектора</t>
  </si>
  <si>
    <t>1.1.3</t>
  </si>
  <si>
    <t>в т.ч. от технологического присоединения (для электросетевых компаний)</t>
  </si>
  <si>
    <t>1.1.3.1</t>
  </si>
  <si>
    <t>в т.ч. от технологического присоединения генерации</t>
  </si>
  <si>
    <t>1.1.3.2</t>
  </si>
  <si>
    <t>в т.ч. от технологического присоединения потребителей</t>
  </si>
  <si>
    <t>1.1.4</t>
  </si>
  <si>
    <t>Прочая прибыль*</t>
  </si>
  <si>
    <t>1.2</t>
  </si>
  <si>
    <t>Амортизация</t>
  </si>
  <si>
    <t>1.2.1</t>
  </si>
  <si>
    <t>Амортизация, учтенная в тарифе</t>
  </si>
  <si>
    <t>1.2.2</t>
  </si>
  <si>
    <t>Прочая амортизация</t>
  </si>
  <si>
    <t>1.2.3</t>
  </si>
  <si>
    <t>Недоиспользованная амортизация прошлых лет</t>
  </si>
  <si>
    <t>1.3</t>
  </si>
  <si>
    <t>Возврат НДС</t>
  </si>
  <si>
    <t>1.4</t>
  </si>
  <si>
    <t>Прочие собственные средства  ( без НДС)</t>
  </si>
  <si>
    <t>1.4.1</t>
  </si>
  <si>
    <t>в т.ч. средства допэмиссии</t>
  </si>
  <si>
    <t>1.4.2</t>
  </si>
  <si>
    <t>в т.ч. средства  за счёт арендной платы ( арендодатель ГОУТП "ТЭКОС")</t>
  </si>
  <si>
    <t>1.5</t>
  </si>
  <si>
    <t>Остаток собственных средств на начало года</t>
  </si>
  <si>
    <t>2</t>
  </si>
  <si>
    <t>Привлеченные средства, в т.ч.:</t>
  </si>
  <si>
    <t>Кредиты</t>
  </si>
  <si>
    <t>2.2</t>
  </si>
  <si>
    <t>Облигационные займы</t>
  </si>
  <si>
    <t>2.3</t>
  </si>
  <si>
    <t>Займы организаций</t>
  </si>
  <si>
    <t>2.4</t>
  </si>
  <si>
    <t>Бюджетное финансирование</t>
  </si>
  <si>
    <t>2.5</t>
  </si>
  <si>
    <t>Средства внешних инвесторов</t>
  </si>
  <si>
    <t>2.6</t>
  </si>
  <si>
    <t>Использование лизинга</t>
  </si>
  <si>
    <t>2.7</t>
  </si>
  <si>
    <t>Прочие привлеченные средства</t>
  </si>
  <si>
    <t>ВСЕГО источников финансирования</t>
  </si>
  <si>
    <t>для ОГК/ТГК, в том числе **</t>
  </si>
  <si>
    <t>ДПМ</t>
  </si>
  <si>
    <t>вне ДПМ</t>
  </si>
  <si>
    <t>*</t>
  </si>
  <si>
    <t>План, в соответствии с утвержденной инвестиционной программой, указать, кем и когда утверждена инвестиционная программа.</t>
  </si>
  <si>
    <t>**</t>
  </si>
  <si>
    <t>Для сетевых компаний, переходящих на метод тарифного регулирования RAB, горизонт планирования может быть больше.</t>
  </si>
  <si>
    <t>***</t>
  </si>
  <si>
    <t xml:space="preserve">Прибыль, полученная  за  счёт прочей  деятельности, направлегная  на капитальные  вложения    </t>
  </si>
  <si>
    <t>Раздел 3. Источники финансирования инвестиционных программ</t>
  </si>
  <si>
    <t>млн.рублей</t>
  </si>
  <si>
    <t>Приложение  № 29</t>
  </si>
  <si>
    <t>Приложение  № 30</t>
  </si>
  <si>
    <t>Приложение  № 31</t>
  </si>
  <si>
    <t>J_Пр_ТС_1752.01</t>
  </si>
</sst>
</file>

<file path=xl/styles.xml><?xml version="1.0" encoding="utf-8"?>
<styleSheet xmlns="http://schemas.openxmlformats.org/spreadsheetml/2006/main">
  <numFmts count="7">
    <numFmt numFmtId="164" formatCode="0.000"/>
    <numFmt numFmtId="165" formatCode="_-* #,##0.000_р_._-;\-* #,##0.000_р_._-;_-* &quot;-&quot;???_р_._-;_-@_-"/>
    <numFmt numFmtId="166" formatCode="_-* #,##0_р_._-;\-* #,##0_р_._-;_-* &quot;-&quot;???_р_._-;_-@_-"/>
    <numFmt numFmtId="167" formatCode="_-* #,##0.00_р_._-;\-* #,##0.00_р_._-;_-* &quot;-&quot;??_р_._-;_-@_-"/>
    <numFmt numFmtId="168" formatCode="_-* #,##0.00_р_._-;\-* #,##0.00_р_._-;_-* &quot;-&quot;???_р_._-;_-@_-"/>
    <numFmt numFmtId="169" formatCode="_-* #,##0.0_р_._-;\-* #,##0.0_р_._-;_-* &quot;-&quot;???_р_._-;_-@_-"/>
    <numFmt numFmtId="170" formatCode="_-* #,##0.000\ _₽_-;\-* #,##0.000\ _₽_-;_-* &quot;-&quot;???\ _₽_-;_-@_-"/>
  </numFmts>
  <fonts count="15">
    <font>
      <sz val="12"/>
      <name val="Times New Roman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E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</cellStyleXfs>
  <cellXfs count="439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horizontal="center" vertical="center" textRotation="90" wrapText="1"/>
    </xf>
    <xf numFmtId="0" fontId="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 textRotation="90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/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1" applyFont="1" applyFill="1"/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5" fontId="9" fillId="0" borderId="1" xfId="3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64" fontId="9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/>
    <xf numFmtId="0" fontId="2" fillId="0" borderId="0" xfId="2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6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2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5" fontId="3" fillId="0" borderId="1" xfId="3" applyNumberFormat="1" applyFont="1" applyFill="1" applyBorder="1" applyAlignment="1">
      <alignment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textRotation="90" wrapText="1"/>
    </xf>
    <xf numFmtId="0" fontId="3" fillId="0" borderId="1" xfId="6" applyFont="1" applyFill="1" applyBorder="1" applyAlignment="1">
      <alignment horizontal="center" vertical="center"/>
    </xf>
    <xf numFmtId="49" fontId="3" fillId="0" borderId="1" xfId="6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wrapText="1"/>
    </xf>
    <xf numFmtId="164" fontId="3" fillId="0" borderId="1" xfId="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6" applyFont="1" applyFill="1" applyBorder="1" applyAlignment="1">
      <alignment horizontal="center" vertical="center" textRotation="90" wrapText="1"/>
    </xf>
    <xf numFmtId="0" fontId="11" fillId="0" borderId="0" xfId="6" applyFont="1" applyFill="1" applyBorder="1" applyAlignment="1">
      <alignment horizontal="center" vertical="center"/>
    </xf>
    <xf numFmtId="0" fontId="4" fillId="0" borderId="0" xfId="4" applyFont="1" applyFill="1" applyBorder="1" applyAlignment="1"/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top"/>
    </xf>
    <xf numFmtId="0" fontId="4" fillId="0" borderId="0" xfId="6" applyFont="1" applyFill="1" applyBorder="1" applyAlignment="1">
      <alignment vertical="center"/>
    </xf>
    <xf numFmtId="0" fontId="3" fillId="0" borderId="1" xfId="6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top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0" fontId="2" fillId="0" borderId="0" xfId="2" applyFont="1" applyFill="1" applyAlignment="1"/>
    <xf numFmtId="164" fontId="4" fillId="0" borderId="1" xfId="3" applyNumberFormat="1" applyFont="1" applyFill="1" applyBorder="1" applyAlignment="1" applyProtection="1">
      <alignment horizontal="left" vertical="center" wrapText="1"/>
      <protection locked="0"/>
    </xf>
    <xf numFmtId="164" fontId="2" fillId="0" borderId="1" xfId="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170" fontId="3" fillId="0" borderId="1" xfId="3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0" borderId="4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9" fillId="0" borderId="0" xfId="5" applyFont="1" applyFill="1" applyBorder="1" applyAlignment="1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top"/>
    </xf>
    <xf numFmtId="0" fontId="3" fillId="0" borderId="0" xfId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164" fontId="2" fillId="0" borderId="1" xfId="3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 indent="4"/>
    </xf>
    <xf numFmtId="0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 indent="4"/>
    </xf>
    <xf numFmtId="0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1" xfId="3" applyNumberFormat="1" applyFont="1" applyFill="1" applyBorder="1" applyAlignment="1">
      <alignment horizontal="left" vertical="center" wrapText="1"/>
    </xf>
    <xf numFmtId="0" fontId="3" fillId="0" borderId="1" xfId="1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49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/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textRotation="90" wrapText="1"/>
    </xf>
    <xf numFmtId="0" fontId="14" fillId="0" borderId="0" xfId="6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vertical="center" wrapText="1"/>
    </xf>
    <xf numFmtId="164" fontId="3" fillId="0" borderId="1" xfId="2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left" wrapText="1" indent="4"/>
    </xf>
    <xf numFmtId="0" fontId="9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horizontal="center" wrapText="1"/>
    </xf>
    <xf numFmtId="49" fontId="3" fillId="0" borderId="1" xfId="2" applyNumberFormat="1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9" fillId="0" borderId="1" xfId="2" applyFont="1" applyFill="1" applyBorder="1" applyAlignment="1">
      <alignment vertical="center" wrapText="1"/>
    </xf>
    <xf numFmtId="1" fontId="3" fillId="0" borderId="1" xfId="2" applyNumberFormat="1" applyFont="1" applyFill="1" applyBorder="1" applyAlignment="1">
      <alignment vertical="center" wrapText="1"/>
    </xf>
    <xf numFmtId="0" fontId="3" fillId="0" borderId="0" xfId="2" applyFont="1" applyFill="1"/>
    <xf numFmtId="0" fontId="3" fillId="0" borderId="1" xfId="2" applyFont="1" applyFill="1" applyBorder="1"/>
    <xf numFmtId="17" fontId="3" fillId="0" borderId="1" xfId="2" applyNumberFormat="1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right" vertical="center" wrapText="1"/>
    </xf>
    <xf numFmtId="164" fontId="9" fillId="0" borderId="1" xfId="2" applyNumberFormat="1" applyFont="1" applyFill="1" applyBorder="1" applyAlignment="1">
      <alignment horizontal="center" wrapText="1"/>
    </xf>
    <xf numFmtId="164" fontId="3" fillId="0" borderId="1" xfId="2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wrapText="1"/>
    </xf>
    <xf numFmtId="164" fontId="9" fillId="0" borderId="1" xfId="2" applyNumberFormat="1" applyFont="1" applyFill="1" applyBorder="1" applyAlignment="1">
      <alignment wrapText="1"/>
    </xf>
    <xf numFmtId="164" fontId="3" fillId="0" borderId="1" xfId="3" applyNumberFormat="1" applyFont="1" applyFill="1" applyBorder="1" applyAlignment="1">
      <alignment vertical="center" wrapText="1"/>
    </xf>
    <xf numFmtId="0" fontId="3" fillId="0" borderId="0" xfId="2" applyFont="1" applyFill="1" applyBorder="1" applyAlignment="1"/>
    <xf numFmtId="0" fontId="3" fillId="0" borderId="12" xfId="2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vertical="center" wrapText="1"/>
    </xf>
    <xf numFmtId="167" fontId="3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textRotation="90" wrapText="1"/>
    </xf>
    <xf numFmtId="0" fontId="3" fillId="0" borderId="0" xfId="2" applyFont="1" applyFill="1" applyBorder="1"/>
    <xf numFmtId="0" fontId="3" fillId="0" borderId="0" xfId="0" applyFont="1"/>
    <xf numFmtId="164" fontId="3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vertical="center" wrapText="1"/>
    </xf>
    <xf numFmtId="165" fontId="3" fillId="0" borderId="0" xfId="3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164" fontId="3" fillId="0" borderId="1" xfId="0" applyNumberFormat="1" applyFont="1" applyFill="1" applyBorder="1" applyAlignment="1">
      <alignment horizontal="left" vertical="center" wrapText="1"/>
    </xf>
    <xf numFmtId="164" fontId="9" fillId="0" borderId="5" xfId="3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12" xfId="3" applyNumberFormat="1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9" fillId="0" borderId="5" xfId="3" applyNumberFormat="1" applyFont="1" applyFill="1" applyBorder="1" applyAlignment="1">
      <alignment vertical="center" wrapText="1"/>
    </xf>
    <xf numFmtId="164" fontId="9" fillId="0" borderId="12" xfId="3" applyNumberFormat="1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9" fillId="0" borderId="8" xfId="5" applyFont="1" applyFill="1" applyBorder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right"/>
    </xf>
    <xf numFmtId="1" fontId="3" fillId="4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/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right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5" xfId="6" applyFont="1" applyFill="1" applyBorder="1" applyAlignment="1">
      <alignment horizontal="center" vertical="center" wrapText="1"/>
    </xf>
    <xf numFmtId="0" fontId="3" fillId="0" borderId="10" xfId="6" applyFont="1" applyFill="1" applyBorder="1" applyAlignment="1">
      <alignment horizontal="center" vertical="center" wrapText="1"/>
    </xf>
    <xf numFmtId="0" fontId="3" fillId="0" borderId="12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0" fontId="3" fillId="0" borderId="6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wrapText="1"/>
    </xf>
    <xf numFmtId="0" fontId="3" fillId="0" borderId="1" xfId="6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4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 vertical="center"/>
    </xf>
    <xf numFmtId="0" fontId="3" fillId="0" borderId="22" xfId="6" applyFont="1" applyFill="1" applyBorder="1" applyAlignment="1">
      <alignment horizontal="center" vertical="center" wrapText="1"/>
    </xf>
    <xf numFmtId="0" fontId="3" fillId="0" borderId="13" xfId="6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 wrapText="1"/>
    </xf>
    <xf numFmtId="0" fontId="3" fillId="0" borderId="24" xfId="6" applyFont="1" applyFill="1" applyBorder="1" applyAlignment="1">
      <alignment horizontal="center" vertical="center" wrapText="1"/>
    </xf>
    <xf numFmtId="0" fontId="3" fillId="0" borderId="23" xfId="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" fontId="9" fillId="0" borderId="8" xfId="2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center" textRotation="90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9" fillId="0" borderId="9" xfId="6" applyFont="1" applyFill="1" applyBorder="1" applyAlignment="1">
      <alignment horizontal="center" vertical="center" wrapText="1"/>
    </xf>
    <xf numFmtId="0" fontId="9" fillId="0" borderId="6" xfId="6" applyFont="1" applyFill="1" applyBorder="1" applyAlignment="1">
      <alignment horizontal="center" vertical="center" wrapText="1"/>
    </xf>
    <xf numFmtId="0" fontId="9" fillId="0" borderId="11" xfId="6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17" fontId="3" fillId="0" borderId="5" xfId="0" applyNumberFormat="1" applyFont="1" applyFill="1" applyBorder="1" applyAlignment="1">
      <alignment horizontal="center" vertical="center" wrapText="1"/>
    </xf>
    <xf numFmtId="17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164" fontId="9" fillId="0" borderId="5" xfId="0" applyNumberFormat="1" applyFont="1" applyFill="1" applyBorder="1" applyAlignment="1">
      <alignment vertical="center" wrapText="1"/>
    </xf>
    <xf numFmtId="164" fontId="9" fillId="0" borderId="1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6" applyFont="1" applyFill="1" applyBorder="1" applyAlignment="1">
      <alignment horizontal="center" vertical="top" wrapText="1"/>
    </xf>
    <xf numFmtId="0" fontId="3" fillId="0" borderId="3" xfId="6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5" fontId="9" fillId="0" borderId="1" xfId="3" applyNumberFormat="1" applyFont="1" applyFill="1" applyBorder="1" applyAlignment="1">
      <alignment vertical="center" wrapText="1"/>
    </xf>
    <xf numFmtId="49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center" vertical="center" wrapText="1"/>
    </xf>
    <xf numFmtId="164" fontId="3" fillId="5" borderId="1" xfId="2" applyNumberFormat="1" applyFont="1" applyFill="1" applyBorder="1" applyAlignment="1">
      <alignment horizontal="center" vertical="center" wrapText="1"/>
    </xf>
    <xf numFmtId="165" fontId="3" fillId="5" borderId="1" xfId="3" applyNumberFormat="1" applyFont="1" applyFill="1" applyBorder="1" applyAlignment="1">
      <alignment horizontal="center" vertical="center" wrapText="1"/>
    </xf>
    <xf numFmtId="0" fontId="2" fillId="5" borderId="0" xfId="1" applyFont="1" applyFill="1"/>
    <xf numFmtId="164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vertical="center"/>
    </xf>
    <xf numFmtId="0" fontId="2" fillId="5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164" fontId="3" fillId="5" borderId="1" xfId="3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9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wrapText="1"/>
    </xf>
    <xf numFmtId="1" fontId="9" fillId="5" borderId="1" xfId="0" applyNumberFormat="1" applyFont="1" applyFill="1" applyBorder="1" applyAlignment="1">
      <alignment horizont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164" fontId="9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/>
    <xf numFmtId="0" fontId="3" fillId="5" borderId="1" xfId="1" applyFont="1" applyFill="1" applyBorder="1"/>
    <xf numFmtId="164" fontId="9" fillId="5" borderId="1" xfId="2" applyNumberFormat="1" applyFont="1" applyFill="1" applyBorder="1" applyAlignment="1">
      <alignment horizontal="center" vertical="center" wrapText="1"/>
    </xf>
    <xf numFmtId="1" fontId="9" fillId="5" borderId="1" xfId="2" applyNumberFormat="1" applyFont="1" applyFill="1" applyBorder="1" applyAlignment="1">
      <alignment horizontal="center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wrapText="1"/>
    </xf>
    <xf numFmtId="0" fontId="9" fillId="5" borderId="1" xfId="2" applyFont="1" applyFill="1" applyBorder="1" applyAlignment="1">
      <alignment horizontal="center" wrapText="1"/>
    </xf>
    <xf numFmtId="1" fontId="9" fillId="5" borderId="1" xfId="2" applyNumberFormat="1" applyFont="1" applyFill="1" applyBorder="1" applyAlignment="1">
      <alignment horizontal="center" wrapText="1"/>
    </xf>
    <xf numFmtId="1" fontId="3" fillId="5" borderId="1" xfId="2" applyNumberFormat="1" applyFont="1" applyFill="1" applyBorder="1" applyAlignment="1">
      <alignment horizontal="center" wrapText="1"/>
    </xf>
    <xf numFmtId="0" fontId="9" fillId="5" borderId="1" xfId="2" applyFont="1" applyFill="1" applyBorder="1" applyAlignment="1">
      <alignment wrapText="1"/>
    </xf>
    <xf numFmtId="1" fontId="9" fillId="5" borderId="1" xfId="2" applyNumberFormat="1" applyFont="1" applyFill="1" applyBorder="1" applyAlignment="1">
      <alignment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1" fontId="9" fillId="5" borderId="12" xfId="3" applyNumberFormat="1" applyFont="1" applyFill="1" applyBorder="1" applyAlignment="1">
      <alignment vertical="center" wrapText="1"/>
    </xf>
    <xf numFmtId="164" fontId="9" fillId="5" borderId="12" xfId="3" applyNumberFormat="1" applyFont="1" applyFill="1" applyBorder="1" applyAlignment="1">
      <alignment vertical="center" wrapText="1"/>
    </xf>
    <xf numFmtId="1" fontId="9" fillId="5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164" fontId="3" fillId="5" borderId="5" xfId="0" applyNumberFormat="1" applyFont="1" applyFill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horizontal="center" vertical="center" wrapText="1"/>
    </xf>
    <xf numFmtId="168" fontId="3" fillId="5" borderId="1" xfId="3" applyNumberFormat="1" applyFont="1" applyFill="1" applyBorder="1" applyAlignment="1">
      <alignment horizontal="center" vertical="center" wrapText="1"/>
    </xf>
    <xf numFmtId="169" fontId="3" fillId="5" borderId="1" xfId="3" applyNumberFormat="1" applyFont="1" applyFill="1" applyBorder="1" applyAlignment="1">
      <alignment horizontal="center" vertical="center" wrapText="1"/>
    </xf>
  </cellXfs>
  <cellStyles count="7">
    <cellStyle name="TableStyleLight1" xfId="3"/>
    <cellStyle name="Обычный" xfId="0" builtinId="0"/>
    <cellStyle name="Обычный 3" xfId="2"/>
    <cellStyle name="Обычный 4" xfId="4"/>
    <cellStyle name="Обычный 5" xfId="6"/>
    <cellStyle name="Обычный 7" xfId="1"/>
    <cellStyle name="Обычный_Форматы по компаниям_last" xf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N53"/>
  <sheetViews>
    <sheetView topLeftCell="F44" zoomScale="80" zoomScaleNormal="80" zoomScaleSheetLayoutView="90" workbookViewId="0">
      <selection activeCell="K59" sqref="K59"/>
    </sheetView>
  </sheetViews>
  <sheetFormatPr defaultRowHeight="15.75"/>
  <cols>
    <col min="1" max="1" width="3.875" style="28" customWidth="1"/>
    <col min="2" max="2" width="14.125" style="28" customWidth="1"/>
    <col min="3" max="3" width="41.375" style="28" customWidth="1"/>
    <col min="4" max="4" width="21.125" style="28" customWidth="1"/>
    <col min="5" max="13" width="20.625" style="28" customWidth="1"/>
    <col min="14" max="16384" width="9" style="28"/>
  </cols>
  <sheetData>
    <row r="1" spans="2:14">
      <c r="H1" s="24"/>
      <c r="L1" s="231" t="s">
        <v>0</v>
      </c>
      <c r="M1" s="231"/>
      <c r="N1" s="42"/>
    </row>
    <row r="2" spans="2:14">
      <c r="F2" s="90"/>
      <c r="H2" s="26"/>
      <c r="J2" s="232" t="s">
        <v>211</v>
      </c>
      <c r="K2" s="232"/>
      <c r="L2" s="232"/>
      <c r="M2" s="232"/>
      <c r="N2" s="43"/>
    </row>
    <row r="3" spans="2:14">
      <c r="F3" s="91"/>
      <c r="H3" s="24"/>
    </row>
    <row r="4" spans="2:14">
      <c r="B4" s="233" t="s">
        <v>224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2:14">
      <c r="B5" s="234" t="s">
        <v>200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2:14">
      <c r="B6" s="234" t="s">
        <v>201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</row>
    <row r="7" spans="2:14" s="91" customFormat="1" ht="15.75" customHeight="1"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</row>
    <row r="8" spans="2:14" s="92" customFormat="1">
      <c r="B8" s="230" t="s">
        <v>1</v>
      </c>
      <c r="C8" s="230" t="s">
        <v>2</v>
      </c>
      <c r="D8" s="230" t="s">
        <v>3</v>
      </c>
      <c r="E8" s="230" t="s">
        <v>4</v>
      </c>
      <c r="F8" s="230"/>
      <c r="G8" s="230"/>
      <c r="H8" s="230"/>
      <c r="I8" s="230"/>
      <c r="J8" s="230"/>
      <c r="K8" s="230"/>
      <c r="L8" s="230"/>
      <c r="M8" s="230"/>
    </row>
    <row r="9" spans="2:14" ht="124.5" customHeight="1">
      <c r="B9" s="230"/>
      <c r="C9" s="230"/>
      <c r="D9" s="230"/>
      <c r="E9" s="93" t="s">
        <v>5</v>
      </c>
      <c r="F9" s="230" t="s">
        <v>6</v>
      </c>
      <c r="G9" s="230"/>
      <c r="H9" s="227" t="s">
        <v>7</v>
      </c>
      <c r="I9" s="228"/>
      <c r="J9" s="93" t="s">
        <v>8</v>
      </c>
      <c r="K9" s="93" t="s">
        <v>9</v>
      </c>
      <c r="L9" s="93" t="s">
        <v>10</v>
      </c>
      <c r="M9" s="93" t="s">
        <v>11</v>
      </c>
    </row>
    <row r="10" spans="2:14" ht="87" customHeight="1">
      <c r="B10" s="230"/>
      <c r="C10" s="230"/>
      <c r="D10" s="230"/>
      <c r="E10" s="93" t="s">
        <v>12</v>
      </c>
      <c r="F10" s="93" t="s">
        <v>13</v>
      </c>
      <c r="G10" s="93" t="s">
        <v>14</v>
      </c>
      <c r="H10" s="93" t="s">
        <v>15</v>
      </c>
      <c r="I10" s="35" t="s">
        <v>16</v>
      </c>
      <c r="J10" s="93" t="s">
        <v>17</v>
      </c>
      <c r="K10" s="93" t="s">
        <v>12</v>
      </c>
      <c r="L10" s="93" t="s">
        <v>18</v>
      </c>
      <c r="M10" s="93" t="s">
        <v>12</v>
      </c>
    </row>
    <row r="11" spans="2:14" ht="25.5">
      <c r="B11" s="230"/>
      <c r="C11" s="230"/>
      <c r="D11" s="230"/>
      <c r="E11" s="93" t="s">
        <v>210</v>
      </c>
      <c r="F11" s="93" t="s">
        <v>210</v>
      </c>
      <c r="G11" s="93" t="s">
        <v>210</v>
      </c>
      <c r="H11" s="93" t="s">
        <v>210</v>
      </c>
      <c r="I11" s="93" t="s">
        <v>210</v>
      </c>
      <c r="J11" s="93" t="s">
        <v>210</v>
      </c>
      <c r="K11" s="93" t="s">
        <v>210</v>
      </c>
      <c r="L11" s="93" t="s">
        <v>210</v>
      </c>
      <c r="M11" s="93" t="s">
        <v>210</v>
      </c>
    </row>
    <row r="12" spans="2:14" ht="19.5" hidden="1" customHeight="1">
      <c r="B12" s="94">
        <v>1</v>
      </c>
      <c r="C12" s="95">
        <v>2</v>
      </c>
      <c r="D12" s="94">
        <v>3</v>
      </c>
      <c r="E12" s="96" t="s">
        <v>19</v>
      </c>
      <c r="F12" s="96" t="s">
        <v>20</v>
      </c>
      <c r="G12" s="96" t="s">
        <v>21</v>
      </c>
      <c r="H12" s="96" t="s">
        <v>22</v>
      </c>
      <c r="I12" s="97" t="s">
        <v>23</v>
      </c>
      <c r="J12" s="96" t="s">
        <v>24</v>
      </c>
      <c r="K12" s="96" t="s">
        <v>25</v>
      </c>
      <c r="L12" s="96" t="s">
        <v>26</v>
      </c>
      <c r="M12" s="96" t="s">
        <v>27</v>
      </c>
    </row>
    <row r="13" spans="2:14" ht="15.75" customHeight="1">
      <c r="B13" s="37"/>
      <c r="C13" s="68" t="s">
        <v>28</v>
      </c>
      <c r="D13" s="69" t="s">
        <v>29</v>
      </c>
      <c r="E13" s="29">
        <f>E14+E15</f>
        <v>0</v>
      </c>
      <c r="F13" s="29">
        <f t="shared" ref="F13:M13" si="0">F14+F15</f>
        <v>0.16</v>
      </c>
      <c r="G13" s="29">
        <f t="shared" si="0"/>
        <v>0.55000000000000004</v>
      </c>
      <c r="H13" s="29">
        <f t="shared" si="0"/>
        <v>18</v>
      </c>
      <c r="I13" s="29">
        <f t="shared" si="0"/>
        <v>2.1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</row>
    <row r="14" spans="2:14" ht="47.25" customHeight="1">
      <c r="B14" s="37"/>
      <c r="C14" s="68" t="s">
        <v>30</v>
      </c>
      <c r="D14" s="67" t="s">
        <v>29</v>
      </c>
      <c r="E14" s="29">
        <f t="shared" ref="E14:L14" si="1">E22+E26+E39+E49</f>
        <v>0</v>
      </c>
      <c r="F14" s="29">
        <f t="shared" si="1"/>
        <v>0.16</v>
      </c>
      <c r="G14" s="29">
        <f t="shared" si="1"/>
        <v>0.55000000000000004</v>
      </c>
      <c r="H14" s="29">
        <f t="shared" si="1"/>
        <v>0</v>
      </c>
      <c r="I14" s="29">
        <f t="shared" si="1"/>
        <v>2.1</v>
      </c>
      <c r="J14" s="29">
        <f t="shared" si="1"/>
        <v>0</v>
      </c>
      <c r="K14" s="29">
        <f t="shared" si="1"/>
        <v>0</v>
      </c>
      <c r="L14" s="29">
        <f t="shared" si="1"/>
        <v>0</v>
      </c>
      <c r="M14" s="29">
        <f>M22+M26+M39+M49</f>
        <v>0</v>
      </c>
    </row>
    <row r="15" spans="2:14">
      <c r="B15" s="37"/>
      <c r="C15" s="68" t="s">
        <v>31</v>
      </c>
      <c r="D15" s="67" t="s">
        <v>29</v>
      </c>
      <c r="E15" s="29">
        <f t="shared" ref="E15:L15" si="2">E30+E43+E52</f>
        <v>0</v>
      </c>
      <c r="F15" s="29">
        <f t="shared" si="2"/>
        <v>0</v>
      </c>
      <c r="G15" s="29">
        <f t="shared" si="2"/>
        <v>0</v>
      </c>
      <c r="H15" s="29">
        <f t="shared" si="2"/>
        <v>18</v>
      </c>
      <c r="I15" s="29">
        <f t="shared" si="2"/>
        <v>0</v>
      </c>
      <c r="J15" s="29">
        <f t="shared" si="2"/>
        <v>0</v>
      </c>
      <c r="K15" s="29">
        <f t="shared" si="2"/>
        <v>0</v>
      </c>
      <c r="L15" s="29">
        <f t="shared" si="2"/>
        <v>0</v>
      </c>
      <c r="M15" s="29">
        <f>M30+M43+M52</f>
        <v>0</v>
      </c>
    </row>
    <row r="16" spans="2:14" ht="33.75" customHeight="1">
      <c r="B16" s="70">
        <v>1</v>
      </c>
      <c r="C16" s="68" t="s">
        <v>32</v>
      </c>
      <c r="D16" s="67" t="s">
        <v>29</v>
      </c>
      <c r="E16" s="29">
        <f>E17</f>
        <v>0</v>
      </c>
      <c r="F16" s="29">
        <f t="shared" ref="F16:K17" si="3">F17</f>
        <v>0.16</v>
      </c>
      <c r="G16" s="29">
        <f t="shared" si="3"/>
        <v>0.55000000000000004</v>
      </c>
      <c r="H16" s="29">
        <f t="shared" si="3"/>
        <v>18</v>
      </c>
      <c r="I16" s="29">
        <f t="shared" si="3"/>
        <v>2.1</v>
      </c>
      <c r="J16" s="29">
        <f t="shared" si="3"/>
        <v>0</v>
      </c>
      <c r="K16" s="29">
        <f t="shared" si="3"/>
        <v>0</v>
      </c>
      <c r="L16" s="29">
        <v>0</v>
      </c>
      <c r="M16" s="29">
        <v>0</v>
      </c>
    </row>
    <row r="17" spans="2:13" ht="36.75" customHeight="1">
      <c r="B17" s="71" t="s">
        <v>33</v>
      </c>
      <c r="C17" s="68" t="s">
        <v>34</v>
      </c>
      <c r="D17" s="67" t="s">
        <v>29</v>
      </c>
      <c r="E17" s="29">
        <f>E18</f>
        <v>0</v>
      </c>
      <c r="F17" s="29">
        <f t="shared" si="3"/>
        <v>0.16</v>
      </c>
      <c r="G17" s="29">
        <f t="shared" si="3"/>
        <v>0.55000000000000004</v>
      </c>
      <c r="H17" s="29">
        <f t="shared" si="3"/>
        <v>18</v>
      </c>
      <c r="I17" s="29">
        <f t="shared" si="3"/>
        <v>2.1</v>
      </c>
      <c r="J17" s="29">
        <f t="shared" si="3"/>
        <v>0</v>
      </c>
      <c r="K17" s="29">
        <f t="shared" si="3"/>
        <v>0</v>
      </c>
      <c r="L17" s="29">
        <v>0</v>
      </c>
      <c r="M17" s="29">
        <v>0</v>
      </c>
    </row>
    <row r="18" spans="2:13">
      <c r="B18" s="71" t="s">
        <v>35</v>
      </c>
      <c r="C18" s="72" t="s">
        <v>36</v>
      </c>
      <c r="D18" s="67" t="s">
        <v>29</v>
      </c>
      <c r="E18" s="29">
        <f t="shared" ref="E18:K18" si="4">E19+E24</f>
        <v>0</v>
      </c>
      <c r="F18" s="29">
        <f t="shared" si="4"/>
        <v>0.16</v>
      </c>
      <c r="G18" s="29">
        <f t="shared" si="4"/>
        <v>0.55000000000000004</v>
      </c>
      <c r="H18" s="29">
        <f t="shared" si="4"/>
        <v>18</v>
      </c>
      <c r="I18" s="29">
        <f>I19+I24</f>
        <v>2.1</v>
      </c>
      <c r="J18" s="29">
        <f t="shared" si="4"/>
        <v>0</v>
      </c>
      <c r="K18" s="29">
        <f t="shared" si="4"/>
        <v>0</v>
      </c>
      <c r="L18" s="29">
        <v>0</v>
      </c>
      <c r="M18" s="29">
        <v>0</v>
      </c>
    </row>
    <row r="19" spans="2:13">
      <c r="B19" s="71" t="s">
        <v>37</v>
      </c>
      <c r="C19" s="72" t="s">
        <v>38</v>
      </c>
      <c r="D19" s="67" t="s">
        <v>29</v>
      </c>
      <c r="E19" s="29">
        <f>E20</f>
        <v>0</v>
      </c>
      <c r="F19" s="29">
        <f t="shared" ref="F19:K19" si="5">F20</f>
        <v>0</v>
      </c>
      <c r="G19" s="29">
        <f t="shared" si="5"/>
        <v>0</v>
      </c>
      <c r="H19" s="29">
        <f t="shared" si="5"/>
        <v>0</v>
      </c>
      <c r="I19" s="29">
        <f t="shared" si="5"/>
        <v>2.1</v>
      </c>
      <c r="J19" s="29">
        <f t="shared" si="5"/>
        <v>0</v>
      </c>
      <c r="K19" s="29">
        <f t="shared" si="5"/>
        <v>0</v>
      </c>
      <c r="L19" s="29">
        <v>0</v>
      </c>
      <c r="M19" s="29">
        <v>0</v>
      </c>
    </row>
    <row r="20" spans="2:13">
      <c r="B20" s="71" t="s">
        <v>39</v>
      </c>
      <c r="C20" s="72" t="s">
        <v>40</v>
      </c>
      <c r="D20" s="67" t="s">
        <v>29</v>
      </c>
      <c r="E20" s="29">
        <v>0</v>
      </c>
      <c r="F20" s="29">
        <v>0</v>
      </c>
      <c r="G20" s="29">
        <v>0</v>
      </c>
      <c r="H20" s="29">
        <v>0</v>
      </c>
      <c r="I20" s="29">
        <v>2.1</v>
      </c>
      <c r="J20" s="29">
        <v>0</v>
      </c>
      <c r="K20" s="29">
        <v>0</v>
      </c>
      <c r="L20" s="29">
        <v>0</v>
      </c>
      <c r="M20" s="29">
        <v>0</v>
      </c>
    </row>
    <row r="21" spans="2:13">
      <c r="B21" s="70" t="s">
        <v>41</v>
      </c>
      <c r="C21" s="72" t="s">
        <v>42</v>
      </c>
      <c r="D21" s="67" t="s">
        <v>29</v>
      </c>
      <c r="E21" s="29"/>
      <c r="F21" s="29"/>
      <c r="G21" s="29"/>
      <c r="H21" s="29"/>
      <c r="I21" s="29">
        <f>I22</f>
        <v>2.1</v>
      </c>
      <c r="J21" s="29"/>
      <c r="K21" s="29"/>
      <c r="L21" s="29"/>
      <c r="M21" s="29"/>
    </row>
    <row r="22" spans="2:13">
      <c r="B22" s="70" t="s">
        <v>43</v>
      </c>
      <c r="C22" s="72" t="s">
        <v>44</v>
      </c>
      <c r="D22" s="73" t="s">
        <v>29</v>
      </c>
      <c r="E22" s="30">
        <f t="shared" ref="E22:K22" si="6">SUM(E23:E23)</f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2.1</v>
      </c>
      <c r="J22" s="30">
        <f t="shared" si="6"/>
        <v>0</v>
      </c>
      <c r="K22" s="30">
        <f t="shared" si="6"/>
        <v>0</v>
      </c>
      <c r="L22" s="30">
        <v>0</v>
      </c>
      <c r="M22" s="30">
        <v>0</v>
      </c>
    </row>
    <row r="23" spans="2:13" ht="25.5">
      <c r="B23" s="57" t="s">
        <v>45</v>
      </c>
      <c r="C23" s="74" t="s">
        <v>46</v>
      </c>
      <c r="D23" s="73" t="s">
        <v>47</v>
      </c>
      <c r="E23" s="30" t="s">
        <v>48</v>
      </c>
      <c r="F23" s="30" t="s">
        <v>48</v>
      </c>
      <c r="G23" s="30" t="s">
        <v>48</v>
      </c>
      <c r="H23" s="30" t="s">
        <v>48</v>
      </c>
      <c r="I23" s="29">
        <v>2.1</v>
      </c>
      <c r="J23" s="30" t="s">
        <v>48</v>
      </c>
      <c r="K23" s="30" t="s">
        <v>48</v>
      </c>
      <c r="L23" s="30" t="s">
        <v>48</v>
      </c>
      <c r="M23" s="30" t="s">
        <v>48</v>
      </c>
    </row>
    <row r="24" spans="2:13">
      <c r="B24" s="71" t="s">
        <v>49</v>
      </c>
      <c r="C24" s="72" t="s">
        <v>50</v>
      </c>
      <c r="D24" s="67" t="s">
        <v>29</v>
      </c>
      <c r="E24" s="29">
        <f t="shared" ref="E24:K24" si="7">E25</f>
        <v>0</v>
      </c>
      <c r="F24" s="29">
        <f t="shared" si="7"/>
        <v>0.16</v>
      </c>
      <c r="G24" s="29">
        <f t="shared" si="7"/>
        <v>0.55000000000000004</v>
      </c>
      <c r="H24" s="29">
        <f t="shared" si="7"/>
        <v>18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v>0</v>
      </c>
      <c r="M24" s="29">
        <v>0</v>
      </c>
    </row>
    <row r="25" spans="2:13">
      <c r="B25" s="57" t="s">
        <v>51</v>
      </c>
      <c r="C25" s="74" t="s">
        <v>52</v>
      </c>
      <c r="D25" s="73" t="s">
        <v>29</v>
      </c>
      <c r="E25" s="30">
        <f>E26+E30</f>
        <v>0</v>
      </c>
      <c r="F25" s="30">
        <f t="shared" ref="F25:K25" si="8">F26+F30</f>
        <v>0.16</v>
      </c>
      <c r="G25" s="30">
        <f t="shared" si="8"/>
        <v>0.55000000000000004</v>
      </c>
      <c r="H25" s="30">
        <f t="shared" si="8"/>
        <v>18</v>
      </c>
      <c r="I25" s="30">
        <f>I26+I30</f>
        <v>0</v>
      </c>
      <c r="J25" s="30">
        <f t="shared" si="8"/>
        <v>0</v>
      </c>
      <c r="K25" s="30">
        <f t="shared" si="8"/>
        <v>0</v>
      </c>
      <c r="L25" s="30">
        <v>0</v>
      </c>
      <c r="M25" s="30">
        <v>0</v>
      </c>
    </row>
    <row r="26" spans="2:13">
      <c r="B26" s="70" t="s">
        <v>53</v>
      </c>
      <c r="C26" s="72" t="s">
        <v>44</v>
      </c>
      <c r="D26" s="67" t="s">
        <v>29</v>
      </c>
      <c r="E26" s="29">
        <f>SUM(E27:E29)</f>
        <v>0</v>
      </c>
      <c r="F26" s="29">
        <f t="shared" ref="F26:K26" si="9">SUM(F27:F29)</f>
        <v>0.16</v>
      </c>
      <c r="G26" s="29">
        <f t="shared" si="9"/>
        <v>0.55000000000000004</v>
      </c>
      <c r="H26" s="29">
        <f t="shared" si="9"/>
        <v>0</v>
      </c>
      <c r="I26" s="29">
        <f>SUM(I27:I29)</f>
        <v>0</v>
      </c>
      <c r="J26" s="29">
        <f t="shared" si="9"/>
        <v>0</v>
      </c>
      <c r="K26" s="29">
        <f t="shared" si="9"/>
        <v>0</v>
      </c>
      <c r="L26" s="29">
        <v>0</v>
      </c>
      <c r="M26" s="29">
        <v>0</v>
      </c>
    </row>
    <row r="27" spans="2:13" ht="25.5">
      <c r="B27" s="57" t="s">
        <v>54</v>
      </c>
      <c r="C27" s="27" t="s">
        <v>202</v>
      </c>
      <c r="D27" s="73" t="s">
        <v>55</v>
      </c>
      <c r="E27" s="31"/>
      <c r="F27" s="36">
        <v>0.16</v>
      </c>
      <c r="G27" s="31"/>
      <c r="H27" s="31"/>
      <c r="I27" s="31"/>
      <c r="J27" s="31"/>
      <c r="K27" s="31"/>
      <c r="L27" s="31"/>
      <c r="M27" s="31"/>
    </row>
    <row r="28" spans="2:13" ht="25.5">
      <c r="B28" s="57" t="s">
        <v>56</v>
      </c>
      <c r="C28" s="27" t="s">
        <v>203</v>
      </c>
      <c r="D28" s="73" t="s">
        <v>57</v>
      </c>
      <c r="E28" s="31"/>
      <c r="F28" s="32"/>
      <c r="G28" s="394">
        <v>0.5</v>
      </c>
      <c r="H28" s="31"/>
      <c r="I28" s="31"/>
      <c r="J28" s="31"/>
      <c r="K28" s="31"/>
      <c r="L28" s="31"/>
      <c r="M28" s="31"/>
    </row>
    <row r="29" spans="2:13" ht="51">
      <c r="B29" s="57" t="s">
        <v>58</v>
      </c>
      <c r="C29" s="27" t="s">
        <v>232</v>
      </c>
      <c r="D29" s="73" t="s">
        <v>59</v>
      </c>
      <c r="E29" s="31"/>
      <c r="F29" s="32"/>
      <c r="G29" s="34">
        <v>0.05</v>
      </c>
      <c r="H29" s="31"/>
      <c r="I29" s="31"/>
      <c r="J29" s="31"/>
      <c r="K29" s="31"/>
      <c r="L29" s="31"/>
      <c r="M29" s="31"/>
    </row>
    <row r="30" spans="2:13">
      <c r="B30" s="70" t="s">
        <v>60</v>
      </c>
      <c r="C30" s="72" t="s">
        <v>61</v>
      </c>
      <c r="D30" s="67" t="s">
        <v>29</v>
      </c>
      <c r="E30" s="29"/>
      <c r="F30" s="37"/>
      <c r="G30" s="29"/>
      <c r="H30" s="38">
        <f>SUM(H31:H36)</f>
        <v>18</v>
      </c>
      <c r="I30" s="29"/>
      <c r="J30" s="29"/>
      <c r="K30" s="29"/>
      <c r="L30" s="29"/>
      <c r="M30" s="29"/>
    </row>
    <row r="31" spans="2:13" ht="25.5">
      <c r="B31" s="57" t="s">
        <v>62</v>
      </c>
      <c r="C31" s="27" t="s">
        <v>204</v>
      </c>
      <c r="D31" s="73" t="s">
        <v>63</v>
      </c>
      <c r="E31" s="31" t="s">
        <v>48</v>
      </c>
      <c r="F31" s="31" t="s">
        <v>48</v>
      </c>
      <c r="G31" s="31" t="s">
        <v>48</v>
      </c>
      <c r="H31" s="39">
        <v>3</v>
      </c>
      <c r="I31" s="31" t="s">
        <v>48</v>
      </c>
      <c r="J31" s="31" t="s">
        <v>48</v>
      </c>
      <c r="K31" s="31" t="s">
        <v>48</v>
      </c>
      <c r="L31" s="31" t="s">
        <v>48</v>
      </c>
      <c r="M31" s="31" t="s">
        <v>48</v>
      </c>
    </row>
    <row r="32" spans="2:13" ht="25.5">
      <c r="B32" s="57" t="s">
        <v>64</v>
      </c>
      <c r="C32" s="27" t="s">
        <v>205</v>
      </c>
      <c r="D32" s="73" t="s">
        <v>65</v>
      </c>
      <c r="E32" s="31" t="s">
        <v>48</v>
      </c>
      <c r="F32" s="31" t="s">
        <v>48</v>
      </c>
      <c r="G32" s="31" t="s">
        <v>48</v>
      </c>
      <c r="H32" s="39">
        <v>3</v>
      </c>
      <c r="I32" s="31" t="s">
        <v>48</v>
      </c>
      <c r="J32" s="31" t="s">
        <v>48</v>
      </c>
      <c r="K32" s="31" t="s">
        <v>48</v>
      </c>
      <c r="L32" s="31" t="s">
        <v>48</v>
      </c>
      <c r="M32" s="31" t="s">
        <v>48</v>
      </c>
    </row>
    <row r="33" spans="2:13" ht="25.5">
      <c r="B33" s="57" t="s">
        <v>66</v>
      </c>
      <c r="C33" s="27" t="s">
        <v>206</v>
      </c>
      <c r="D33" s="73" t="s">
        <v>67</v>
      </c>
      <c r="E33" s="31" t="s">
        <v>48</v>
      </c>
      <c r="F33" s="31" t="s">
        <v>48</v>
      </c>
      <c r="G33" s="31" t="s">
        <v>48</v>
      </c>
      <c r="H33" s="39">
        <v>3</v>
      </c>
      <c r="I33" s="31" t="s">
        <v>48</v>
      </c>
      <c r="J33" s="31" t="s">
        <v>48</v>
      </c>
      <c r="K33" s="31" t="s">
        <v>48</v>
      </c>
      <c r="L33" s="31" t="s">
        <v>48</v>
      </c>
      <c r="M33" s="31" t="s">
        <v>48</v>
      </c>
    </row>
    <row r="34" spans="2:13" ht="25.5">
      <c r="B34" s="57" t="s">
        <v>68</v>
      </c>
      <c r="C34" s="27" t="s">
        <v>207</v>
      </c>
      <c r="D34" s="73" t="s">
        <v>69</v>
      </c>
      <c r="E34" s="31" t="s">
        <v>48</v>
      </c>
      <c r="F34" s="31" t="s">
        <v>48</v>
      </c>
      <c r="G34" s="31" t="s">
        <v>48</v>
      </c>
      <c r="H34" s="39">
        <v>3</v>
      </c>
      <c r="I34" s="31" t="s">
        <v>48</v>
      </c>
      <c r="J34" s="31" t="s">
        <v>48</v>
      </c>
      <c r="K34" s="31" t="s">
        <v>48</v>
      </c>
      <c r="L34" s="31" t="s">
        <v>48</v>
      </c>
      <c r="M34" s="31" t="s">
        <v>48</v>
      </c>
    </row>
    <row r="35" spans="2:13" ht="25.5">
      <c r="B35" s="57" t="s">
        <v>70</v>
      </c>
      <c r="C35" s="27" t="s">
        <v>208</v>
      </c>
      <c r="D35" s="73" t="s">
        <v>71</v>
      </c>
      <c r="E35" s="31" t="s">
        <v>48</v>
      </c>
      <c r="F35" s="31" t="s">
        <v>48</v>
      </c>
      <c r="G35" s="31" t="s">
        <v>48</v>
      </c>
      <c r="H35" s="39">
        <v>3</v>
      </c>
      <c r="I35" s="31" t="s">
        <v>48</v>
      </c>
      <c r="J35" s="31" t="s">
        <v>48</v>
      </c>
      <c r="K35" s="31" t="s">
        <v>48</v>
      </c>
      <c r="L35" s="31" t="s">
        <v>48</v>
      </c>
      <c r="M35" s="31" t="s">
        <v>48</v>
      </c>
    </row>
    <row r="36" spans="2:13" ht="25.5">
      <c r="B36" s="57" t="s">
        <v>72</v>
      </c>
      <c r="C36" s="27" t="s">
        <v>209</v>
      </c>
      <c r="D36" s="73" t="s">
        <v>73</v>
      </c>
      <c r="E36" s="31" t="s">
        <v>48</v>
      </c>
      <c r="F36" s="31" t="s">
        <v>48</v>
      </c>
      <c r="G36" s="31" t="s">
        <v>48</v>
      </c>
      <c r="H36" s="39">
        <v>3</v>
      </c>
      <c r="I36" s="31" t="s">
        <v>48</v>
      </c>
      <c r="J36" s="31" t="s">
        <v>48</v>
      </c>
      <c r="K36" s="31" t="s">
        <v>48</v>
      </c>
      <c r="L36" s="31" t="s">
        <v>48</v>
      </c>
      <c r="M36" s="31" t="s">
        <v>48</v>
      </c>
    </row>
    <row r="37" spans="2:13" ht="29.25" customHeight="1">
      <c r="B37" s="71" t="s">
        <v>74</v>
      </c>
      <c r="C37" s="72" t="s">
        <v>75</v>
      </c>
      <c r="D37" s="67" t="s">
        <v>29</v>
      </c>
      <c r="E37" s="29"/>
      <c r="F37" s="37"/>
      <c r="G37" s="29"/>
      <c r="H37" s="29"/>
      <c r="I37" s="29"/>
      <c r="J37" s="29"/>
      <c r="K37" s="29"/>
      <c r="L37" s="29"/>
      <c r="M37" s="29"/>
    </row>
    <row r="38" spans="2:13">
      <c r="B38" s="57" t="s">
        <v>76</v>
      </c>
      <c r="C38" s="74" t="s">
        <v>77</v>
      </c>
      <c r="D38" s="73" t="s">
        <v>29</v>
      </c>
      <c r="E38" s="30"/>
      <c r="F38" s="40"/>
      <c r="G38" s="30"/>
      <c r="H38" s="30"/>
      <c r="I38" s="30"/>
      <c r="J38" s="30"/>
      <c r="K38" s="30"/>
      <c r="L38" s="30"/>
      <c r="M38" s="30"/>
    </row>
    <row r="39" spans="2:13">
      <c r="B39" s="70" t="s">
        <v>78</v>
      </c>
      <c r="C39" s="72" t="s">
        <v>44</v>
      </c>
      <c r="D39" s="67" t="s">
        <v>29</v>
      </c>
      <c r="E39" s="29"/>
      <c r="F39" s="37"/>
      <c r="G39" s="29"/>
      <c r="H39" s="29"/>
      <c r="I39" s="29"/>
      <c r="J39" s="29">
        <v>0</v>
      </c>
      <c r="K39" s="29"/>
      <c r="L39" s="29">
        <v>0</v>
      </c>
      <c r="M39" s="29">
        <v>0</v>
      </c>
    </row>
    <row r="40" spans="2:13">
      <c r="B40" s="75" t="s">
        <v>79</v>
      </c>
      <c r="C40" s="27" t="s">
        <v>80</v>
      </c>
      <c r="D40" s="73" t="s">
        <v>81</v>
      </c>
      <c r="E40" s="31" t="s">
        <v>48</v>
      </c>
      <c r="F40" s="31" t="s">
        <v>48</v>
      </c>
      <c r="G40" s="31" t="s">
        <v>48</v>
      </c>
      <c r="H40" s="31" t="s">
        <v>48</v>
      </c>
      <c r="I40" s="31" t="s">
        <v>48</v>
      </c>
      <c r="J40" s="31" t="s">
        <v>48</v>
      </c>
      <c r="K40" s="31" t="s">
        <v>48</v>
      </c>
      <c r="L40" s="30" t="s">
        <v>48</v>
      </c>
      <c r="M40" s="30" t="s">
        <v>48</v>
      </c>
    </row>
    <row r="41" spans="2:13" ht="33.75" customHeight="1">
      <c r="B41" s="75" t="s">
        <v>82</v>
      </c>
      <c r="C41" s="27" t="s">
        <v>83</v>
      </c>
      <c r="D41" s="73" t="s">
        <v>84</v>
      </c>
      <c r="E41" s="31" t="s">
        <v>48</v>
      </c>
      <c r="F41" s="31" t="s">
        <v>48</v>
      </c>
      <c r="G41" s="31" t="s">
        <v>48</v>
      </c>
      <c r="H41" s="31" t="s">
        <v>48</v>
      </c>
      <c r="I41" s="31" t="s">
        <v>48</v>
      </c>
      <c r="J41" s="31" t="s">
        <v>48</v>
      </c>
      <c r="K41" s="31" t="s">
        <v>48</v>
      </c>
      <c r="L41" s="30" t="s">
        <v>48</v>
      </c>
      <c r="M41" s="30" t="s">
        <v>48</v>
      </c>
    </row>
    <row r="42" spans="2:13">
      <c r="B42" s="75" t="s">
        <v>85</v>
      </c>
      <c r="C42" s="27" t="s">
        <v>86</v>
      </c>
      <c r="D42" s="73" t="s">
        <v>87</v>
      </c>
      <c r="E42" s="31" t="s">
        <v>48</v>
      </c>
      <c r="F42" s="31" t="s">
        <v>48</v>
      </c>
      <c r="G42" s="31" t="s">
        <v>48</v>
      </c>
      <c r="H42" s="31" t="s">
        <v>48</v>
      </c>
      <c r="I42" s="31" t="s">
        <v>48</v>
      </c>
      <c r="J42" s="31" t="s">
        <v>48</v>
      </c>
      <c r="K42" s="31" t="s">
        <v>48</v>
      </c>
      <c r="L42" s="30" t="s">
        <v>48</v>
      </c>
      <c r="M42" s="30" t="s">
        <v>48</v>
      </c>
    </row>
    <row r="43" spans="2:13">
      <c r="B43" s="70" t="s">
        <v>88</v>
      </c>
      <c r="C43" s="68" t="s">
        <v>61</v>
      </c>
      <c r="D43" s="67" t="s">
        <v>29</v>
      </c>
      <c r="E43" s="29"/>
      <c r="F43" s="37"/>
      <c r="G43" s="29"/>
      <c r="H43" s="29"/>
      <c r="I43" s="29"/>
      <c r="J43" s="29">
        <v>0</v>
      </c>
      <c r="K43" s="29"/>
      <c r="L43" s="29">
        <v>0</v>
      </c>
      <c r="M43" s="29">
        <v>0</v>
      </c>
    </row>
    <row r="44" spans="2:13" ht="25.5">
      <c r="B44" s="75" t="s">
        <v>89</v>
      </c>
      <c r="C44" s="27" t="s">
        <v>90</v>
      </c>
      <c r="D44" s="73" t="s">
        <v>91</v>
      </c>
      <c r="E44" s="31" t="s">
        <v>48</v>
      </c>
      <c r="F44" s="31" t="s">
        <v>48</v>
      </c>
      <c r="G44" s="31" t="s">
        <v>48</v>
      </c>
      <c r="H44" s="31" t="s">
        <v>48</v>
      </c>
      <c r="I44" s="31" t="s">
        <v>48</v>
      </c>
      <c r="J44" s="31" t="s">
        <v>48</v>
      </c>
      <c r="K44" s="31" t="s">
        <v>48</v>
      </c>
      <c r="L44" s="30" t="s">
        <v>48</v>
      </c>
      <c r="M44" s="30" t="s">
        <v>48</v>
      </c>
    </row>
    <row r="45" spans="2:13">
      <c r="B45" s="75" t="s">
        <v>92</v>
      </c>
      <c r="C45" s="27" t="s">
        <v>93</v>
      </c>
      <c r="D45" s="73" t="s">
        <v>94</v>
      </c>
      <c r="E45" s="31" t="s">
        <v>48</v>
      </c>
      <c r="F45" s="31" t="s">
        <v>48</v>
      </c>
      <c r="G45" s="31" t="s">
        <v>48</v>
      </c>
      <c r="H45" s="31" t="s">
        <v>48</v>
      </c>
      <c r="I45" s="31" t="s">
        <v>48</v>
      </c>
      <c r="J45" s="31" t="s">
        <v>48</v>
      </c>
      <c r="K45" s="31" t="s">
        <v>48</v>
      </c>
      <c r="L45" s="30" t="s">
        <v>48</v>
      </c>
      <c r="M45" s="30" t="s">
        <v>48</v>
      </c>
    </row>
    <row r="46" spans="2:13" ht="25.5">
      <c r="B46" s="75" t="s">
        <v>95</v>
      </c>
      <c r="C46" s="27" t="s">
        <v>96</v>
      </c>
      <c r="D46" s="73" t="s">
        <v>97</v>
      </c>
      <c r="E46" s="31" t="s">
        <v>48</v>
      </c>
      <c r="F46" s="31" t="s">
        <v>48</v>
      </c>
      <c r="G46" s="31" t="s">
        <v>48</v>
      </c>
      <c r="H46" s="31" t="s">
        <v>48</v>
      </c>
      <c r="I46" s="31" t="s">
        <v>48</v>
      </c>
      <c r="J46" s="31" t="s">
        <v>48</v>
      </c>
      <c r="K46" s="31" t="s">
        <v>48</v>
      </c>
      <c r="L46" s="30" t="s">
        <v>48</v>
      </c>
      <c r="M46" s="30" t="s">
        <v>48</v>
      </c>
    </row>
    <row r="47" spans="2:13">
      <c r="B47" s="75" t="s">
        <v>98</v>
      </c>
      <c r="C47" s="27" t="s">
        <v>99</v>
      </c>
      <c r="D47" s="73" t="s">
        <v>100</v>
      </c>
      <c r="E47" s="31" t="s">
        <v>48</v>
      </c>
      <c r="F47" s="31" t="s">
        <v>48</v>
      </c>
      <c r="G47" s="31" t="s">
        <v>48</v>
      </c>
      <c r="H47" s="31" t="s">
        <v>48</v>
      </c>
      <c r="I47" s="31" t="s">
        <v>48</v>
      </c>
      <c r="J47" s="30" t="s">
        <v>48</v>
      </c>
      <c r="K47" s="31" t="s">
        <v>48</v>
      </c>
      <c r="L47" s="30" t="s">
        <v>48</v>
      </c>
      <c r="M47" s="30" t="s">
        <v>48</v>
      </c>
    </row>
    <row r="48" spans="2:13">
      <c r="B48" s="71" t="s">
        <v>101</v>
      </c>
      <c r="C48" s="72" t="s">
        <v>102</v>
      </c>
      <c r="D48" s="67" t="s">
        <v>29</v>
      </c>
      <c r="E48" s="29"/>
      <c r="F48" s="37"/>
      <c r="G48" s="29"/>
      <c r="H48" s="29"/>
      <c r="I48" s="29"/>
      <c r="J48" s="29"/>
      <c r="K48" s="29"/>
      <c r="L48" s="29"/>
      <c r="M48" s="29"/>
    </row>
    <row r="49" spans="2:13">
      <c r="B49" s="70" t="s">
        <v>103</v>
      </c>
      <c r="C49" s="68" t="s">
        <v>44</v>
      </c>
      <c r="D49" s="67" t="s">
        <v>29</v>
      </c>
      <c r="E49" s="29"/>
      <c r="F49" s="37"/>
      <c r="G49" s="29"/>
      <c r="H49" s="29"/>
      <c r="I49" s="29"/>
      <c r="J49" s="29"/>
      <c r="K49" s="29"/>
      <c r="L49" s="29"/>
      <c r="M49" s="29"/>
    </row>
    <row r="50" spans="2:13">
      <c r="B50" s="57" t="s">
        <v>104</v>
      </c>
      <c r="C50" s="27" t="s">
        <v>105</v>
      </c>
      <c r="D50" s="73" t="s">
        <v>106</v>
      </c>
      <c r="E50" s="31" t="s">
        <v>48</v>
      </c>
      <c r="F50" s="31" t="s">
        <v>48</v>
      </c>
      <c r="G50" s="31" t="s">
        <v>48</v>
      </c>
      <c r="H50" s="31" t="s">
        <v>48</v>
      </c>
      <c r="I50" s="31" t="s">
        <v>48</v>
      </c>
      <c r="J50" s="31" t="s">
        <v>48</v>
      </c>
      <c r="K50" s="31" t="s">
        <v>48</v>
      </c>
      <c r="L50" s="31" t="s">
        <v>48</v>
      </c>
      <c r="M50" s="31" t="s">
        <v>48</v>
      </c>
    </row>
    <row r="51" spans="2:13" ht="41.25" customHeight="1">
      <c r="B51" s="57" t="s">
        <v>107</v>
      </c>
      <c r="C51" s="33" t="s">
        <v>108</v>
      </c>
      <c r="D51" s="73" t="s">
        <v>109</v>
      </c>
      <c r="E51" s="31" t="s">
        <v>48</v>
      </c>
      <c r="F51" s="31" t="s">
        <v>48</v>
      </c>
      <c r="G51" s="31" t="s">
        <v>48</v>
      </c>
      <c r="H51" s="31" t="s">
        <v>48</v>
      </c>
      <c r="I51" s="31" t="s">
        <v>48</v>
      </c>
      <c r="J51" s="31" t="s">
        <v>48</v>
      </c>
      <c r="K51" s="31" t="s">
        <v>48</v>
      </c>
      <c r="L51" s="31" t="s">
        <v>48</v>
      </c>
      <c r="M51" s="31" t="s">
        <v>48</v>
      </c>
    </row>
    <row r="52" spans="2:13">
      <c r="B52" s="70" t="s">
        <v>110</v>
      </c>
      <c r="C52" s="68" t="s">
        <v>61</v>
      </c>
      <c r="D52" s="67" t="s">
        <v>29</v>
      </c>
      <c r="E52" s="29"/>
      <c r="F52" s="37"/>
      <c r="G52" s="29"/>
      <c r="H52" s="29"/>
      <c r="I52" s="29"/>
      <c r="J52" s="29"/>
      <c r="K52" s="29"/>
      <c r="L52" s="29"/>
      <c r="M52" s="29"/>
    </row>
    <row r="53" spans="2:13" ht="33.75" customHeight="1">
      <c r="B53" s="57" t="s">
        <v>111</v>
      </c>
      <c r="C53" s="27" t="s">
        <v>112</v>
      </c>
      <c r="D53" s="73" t="s">
        <v>113</v>
      </c>
      <c r="E53" s="31" t="s">
        <v>48</v>
      </c>
      <c r="F53" s="31" t="s">
        <v>48</v>
      </c>
      <c r="G53" s="31" t="s">
        <v>48</v>
      </c>
      <c r="H53" s="31" t="s">
        <v>48</v>
      </c>
      <c r="I53" s="31" t="s">
        <v>48</v>
      </c>
      <c r="J53" s="31" t="s">
        <v>48</v>
      </c>
      <c r="K53" s="31" t="s">
        <v>48</v>
      </c>
      <c r="L53" s="31" t="s">
        <v>48</v>
      </c>
      <c r="M53" s="31" t="s">
        <v>48</v>
      </c>
    </row>
  </sheetData>
  <mergeCells count="12">
    <mergeCell ref="L1:M1"/>
    <mergeCell ref="J2:M2"/>
    <mergeCell ref="B4:M4"/>
    <mergeCell ref="B5:M5"/>
    <mergeCell ref="B6:M6"/>
    <mergeCell ref="H9:I9"/>
    <mergeCell ref="B7:M7"/>
    <mergeCell ref="B8:B11"/>
    <mergeCell ref="C8:C11"/>
    <mergeCell ref="D8:D11"/>
    <mergeCell ref="E8:M8"/>
    <mergeCell ref="F9:G9"/>
  </mergeCells>
  <conditionalFormatting sqref="C51">
    <cfRule type="cellIs" dxfId="5" priority="1" stopIfTrue="1" operator="equal">
      <formula>0</formula>
    </cfRule>
  </conditionalFormatting>
  <pageMargins left="0.39370078740157483" right="0" top="0.78740157480314965" bottom="0" header="0" footer="0"/>
  <pageSetup paperSize="9"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51"/>
  <sheetViews>
    <sheetView topLeftCell="A34" zoomScale="80" zoomScaleNormal="80" workbookViewId="0">
      <selection activeCell="C51" sqref="C51"/>
    </sheetView>
  </sheetViews>
  <sheetFormatPr defaultRowHeight="15.75"/>
  <cols>
    <col min="1" max="1" width="11.625" style="1" customWidth="1"/>
    <col min="2" max="2" width="71" style="1" customWidth="1"/>
    <col min="3" max="3" width="20.25" style="1" customWidth="1"/>
    <col min="4" max="4" width="17.625" style="1" customWidth="1"/>
    <col min="5" max="5" width="18.875" style="1" customWidth="1"/>
    <col min="6" max="6" width="9.25" style="1" bestFit="1" customWidth="1"/>
    <col min="7" max="7" width="7.125" style="1" bestFit="1" customWidth="1"/>
    <col min="8" max="11" width="5.75" style="1" bestFit="1" customWidth="1"/>
    <col min="12" max="12" width="3.75" style="1" customWidth="1"/>
    <col min="13" max="13" width="3.875" style="1" customWidth="1"/>
    <col min="14" max="14" width="4.5" style="1" customWidth="1"/>
    <col min="15" max="15" width="5" style="1" customWidth="1"/>
    <col min="16" max="16" width="5.5" style="1" customWidth="1"/>
    <col min="17" max="17" width="5.75" style="1" customWidth="1"/>
    <col min="18" max="18" width="5.5" style="1" customWidth="1"/>
    <col min="19" max="20" width="5" style="1" customWidth="1"/>
    <col min="21" max="21" width="12.875" style="1" customWidth="1"/>
    <col min="22" max="31" width="5" style="1" customWidth="1"/>
    <col min="32" max="16384" width="9" style="1"/>
  </cols>
  <sheetData>
    <row r="1" spans="1:23">
      <c r="K1" s="25" t="s">
        <v>311</v>
      </c>
    </row>
    <row r="2" spans="1:23">
      <c r="I2" s="43"/>
      <c r="K2" s="26" t="s">
        <v>211</v>
      </c>
    </row>
    <row r="4" spans="1:23" ht="18.75">
      <c r="C4" s="80" t="s">
        <v>310</v>
      </c>
      <c r="D4" s="80"/>
      <c r="G4" s="80"/>
      <c r="H4" s="80"/>
      <c r="I4" s="80"/>
      <c r="J4" s="80"/>
      <c r="K4" s="80"/>
      <c r="L4" s="81"/>
      <c r="M4" s="81"/>
      <c r="N4" s="81"/>
      <c r="O4" s="81"/>
      <c r="P4" s="81"/>
      <c r="Q4" s="81"/>
      <c r="R4" s="81"/>
      <c r="S4" s="81"/>
    </row>
    <row r="5" spans="1:23" ht="18.75">
      <c r="C5" s="19" t="s">
        <v>212</v>
      </c>
      <c r="D5" s="19"/>
      <c r="G5" s="12"/>
      <c r="H5" s="12"/>
      <c r="I5" s="12"/>
      <c r="J5" s="12"/>
      <c r="K5" s="12"/>
      <c r="L5" s="82"/>
      <c r="M5" s="82"/>
      <c r="N5" s="82"/>
      <c r="O5" s="82"/>
      <c r="P5" s="82"/>
      <c r="Q5" s="82"/>
      <c r="R5" s="82"/>
    </row>
    <row r="6" spans="1:2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spans="1:23" ht="31.5" customHeight="1">
      <c r="A7" s="243" t="s">
        <v>1</v>
      </c>
      <c r="B7" s="243" t="s">
        <v>2</v>
      </c>
      <c r="C7" s="243" t="s">
        <v>3</v>
      </c>
      <c r="D7" s="246" t="s">
        <v>159</v>
      </c>
      <c r="E7" s="247" t="s">
        <v>308</v>
      </c>
      <c r="F7" s="248"/>
      <c r="G7" s="248"/>
      <c r="H7" s="248"/>
      <c r="I7" s="248"/>
      <c r="J7" s="248"/>
      <c r="K7" s="248"/>
      <c r="L7" s="83"/>
      <c r="M7" s="83"/>
      <c r="N7" s="83"/>
      <c r="O7" s="83"/>
      <c r="P7" s="83"/>
      <c r="Q7" s="83"/>
      <c r="R7" s="83"/>
      <c r="S7" s="83"/>
      <c r="T7" s="83"/>
      <c r="U7" s="83"/>
    </row>
    <row r="8" spans="1:23" ht="44.25" customHeight="1">
      <c r="A8" s="244"/>
      <c r="B8" s="244"/>
      <c r="C8" s="244"/>
      <c r="D8" s="246"/>
      <c r="E8" s="249"/>
      <c r="F8" s="250"/>
      <c r="G8" s="250"/>
      <c r="H8" s="250"/>
      <c r="I8" s="250"/>
      <c r="J8" s="250"/>
      <c r="K8" s="250"/>
    </row>
    <row r="9" spans="1:23" ht="51" customHeight="1">
      <c r="A9" s="244"/>
      <c r="B9" s="244"/>
      <c r="C9" s="244"/>
      <c r="D9" s="246"/>
      <c r="E9" s="253" t="s">
        <v>220</v>
      </c>
      <c r="F9" s="254"/>
      <c r="G9" s="254"/>
      <c r="H9" s="254"/>
      <c r="I9" s="254"/>
      <c r="J9" s="254"/>
      <c r="K9" s="254"/>
    </row>
    <row r="10" spans="1:23" ht="37.5" customHeight="1">
      <c r="A10" s="244"/>
      <c r="B10" s="244"/>
      <c r="C10" s="244"/>
      <c r="D10" s="246" t="s">
        <v>309</v>
      </c>
      <c r="E10" s="84" t="s">
        <v>162</v>
      </c>
      <c r="F10" s="252" t="s">
        <v>163</v>
      </c>
      <c r="G10" s="252"/>
      <c r="H10" s="252"/>
      <c r="I10" s="252"/>
      <c r="J10" s="252"/>
      <c r="K10" s="252"/>
    </row>
    <row r="11" spans="1:23" ht="66" customHeight="1">
      <c r="A11" s="245"/>
      <c r="B11" s="245"/>
      <c r="C11" s="245"/>
      <c r="D11" s="246"/>
      <c r="E11" s="53" t="s">
        <v>164</v>
      </c>
      <c r="F11" s="53" t="s">
        <v>164</v>
      </c>
      <c r="G11" s="64" t="s">
        <v>165</v>
      </c>
      <c r="H11" s="64" t="s">
        <v>166</v>
      </c>
      <c r="I11" s="64" t="s">
        <v>167</v>
      </c>
      <c r="J11" s="64" t="s">
        <v>168</v>
      </c>
      <c r="K11" s="64" t="s">
        <v>169</v>
      </c>
    </row>
    <row r="12" spans="1:23" hidden="1">
      <c r="A12" s="65">
        <v>1</v>
      </c>
      <c r="B12" s="65">
        <v>2</v>
      </c>
      <c r="C12" s="65">
        <v>3</v>
      </c>
      <c r="D12" s="65">
        <v>4</v>
      </c>
      <c r="E12" s="66" t="s">
        <v>170</v>
      </c>
      <c r="F12" s="66" t="s">
        <v>171</v>
      </c>
      <c r="G12" s="66" t="s">
        <v>172</v>
      </c>
      <c r="H12" s="66" t="s">
        <v>173</v>
      </c>
      <c r="I12" s="66" t="s">
        <v>174</v>
      </c>
      <c r="J12" s="66" t="s">
        <v>175</v>
      </c>
      <c r="K12" s="66" t="s">
        <v>176</v>
      </c>
    </row>
    <row r="13" spans="1:23">
      <c r="A13" s="37"/>
      <c r="B13" s="37" t="s">
        <v>28</v>
      </c>
      <c r="C13" s="29" t="s">
        <v>29</v>
      </c>
      <c r="D13" s="29">
        <v>19.71864406779661</v>
      </c>
      <c r="E13" s="29"/>
      <c r="F13" s="29">
        <v>19.71864406779661</v>
      </c>
      <c r="G13" s="118">
        <f>G14+G15</f>
        <v>8.31</v>
      </c>
      <c r="H13" s="29"/>
      <c r="I13" s="29">
        <f>I14+I15</f>
        <v>3.7</v>
      </c>
      <c r="J13" s="29"/>
      <c r="K13" s="225">
        <f>K14+K15</f>
        <v>10</v>
      </c>
    </row>
    <row r="14" spans="1:23">
      <c r="A14" s="37"/>
      <c r="B14" s="37" t="s">
        <v>30</v>
      </c>
      <c r="C14" s="30" t="s">
        <v>29</v>
      </c>
      <c r="D14" s="30">
        <v>4.7237288135593216</v>
      </c>
      <c r="E14" s="30"/>
      <c r="F14" s="30">
        <v>4.7237288135593216</v>
      </c>
      <c r="G14" s="119">
        <f>G21+G25+G43</f>
        <v>1.85</v>
      </c>
      <c r="H14" s="30"/>
      <c r="I14" s="30">
        <f>I21+I25+I43</f>
        <v>3.7</v>
      </c>
      <c r="J14" s="30"/>
      <c r="K14" s="224">
        <f>K20+K25+K43</f>
        <v>6</v>
      </c>
    </row>
    <row r="15" spans="1:23">
      <c r="A15" s="37"/>
      <c r="B15" s="37" t="s">
        <v>31</v>
      </c>
      <c r="C15" s="30" t="s">
        <v>29</v>
      </c>
      <c r="D15" s="30">
        <v>14.994915254237288</v>
      </c>
      <c r="E15" s="30"/>
      <c r="F15" s="30">
        <v>14.994915254237288</v>
      </c>
      <c r="G15" s="119">
        <f>G29+G50</f>
        <v>6.46</v>
      </c>
      <c r="H15" s="30"/>
      <c r="I15" s="30">
        <f>I29+I50</f>
        <v>0</v>
      </c>
      <c r="J15" s="30"/>
      <c r="K15" s="224">
        <f>K29+K50</f>
        <v>4</v>
      </c>
    </row>
    <row r="16" spans="1:23">
      <c r="A16" s="70">
        <v>1</v>
      </c>
      <c r="B16" s="68" t="s">
        <v>32</v>
      </c>
      <c r="C16" s="29" t="s">
        <v>29</v>
      </c>
      <c r="D16" s="29">
        <f>D17+D41</f>
        <v>19.718644067796607</v>
      </c>
      <c r="E16" s="29"/>
      <c r="F16" s="29">
        <f>F17+F41</f>
        <v>19.718644067796607</v>
      </c>
      <c r="G16" s="29">
        <f>G17+G41</f>
        <v>8.31</v>
      </c>
      <c r="H16" s="29"/>
      <c r="I16" s="29">
        <f>I17+I41</f>
        <v>3.7</v>
      </c>
      <c r="J16" s="29"/>
      <c r="K16" s="225">
        <v>10</v>
      </c>
    </row>
    <row r="17" spans="1:11">
      <c r="A17" s="71" t="s">
        <v>33</v>
      </c>
      <c r="B17" s="68" t="s">
        <v>34</v>
      </c>
      <c r="C17" s="29" t="s">
        <v>29</v>
      </c>
      <c r="D17" s="29">
        <f>D18</f>
        <v>14.580508474576268</v>
      </c>
      <c r="E17" s="29"/>
      <c r="F17" s="29">
        <f>F18</f>
        <v>14.580508474576268</v>
      </c>
      <c r="G17" s="29">
        <f>G18</f>
        <v>8.31</v>
      </c>
      <c r="H17" s="29"/>
      <c r="I17" s="29">
        <f>I18</f>
        <v>3.7</v>
      </c>
      <c r="J17" s="29"/>
      <c r="K17" s="225">
        <v>4</v>
      </c>
    </row>
    <row r="18" spans="1:11">
      <c r="A18" s="71" t="s">
        <v>35</v>
      </c>
      <c r="B18" s="72" t="s">
        <v>36</v>
      </c>
      <c r="C18" s="29" t="s">
        <v>29</v>
      </c>
      <c r="D18" s="29">
        <f>D19+D23</f>
        <v>14.580508474576268</v>
      </c>
      <c r="E18" s="29"/>
      <c r="F18" s="29">
        <f>F19+F23</f>
        <v>14.580508474576268</v>
      </c>
      <c r="G18" s="29">
        <f>G19+G23</f>
        <v>8.31</v>
      </c>
      <c r="H18" s="29"/>
      <c r="I18" s="29">
        <f>I19+I23</f>
        <v>3.7</v>
      </c>
      <c r="J18" s="29"/>
      <c r="K18" s="225">
        <v>4</v>
      </c>
    </row>
    <row r="19" spans="1:11">
      <c r="A19" s="71" t="s">
        <v>37</v>
      </c>
      <c r="B19" s="72" t="s">
        <v>38</v>
      </c>
      <c r="C19" s="29" t="s">
        <v>29</v>
      </c>
      <c r="D19" s="29">
        <f>D20</f>
        <v>1.2389830508474575</v>
      </c>
      <c r="E19" s="29"/>
      <c r="F19" s="29">
        <f t="shared" ref="F19:G21" si="0">F20</f>
        <v>1.2389830508474575</v>
      </c>
      <c r="G19" s="29">
        <f t="shared" si="0"/>
        <v>0</v>
      </c>
      <c r="H19" s="29"/>
      <c r="I19" s="29">
        <f>I20</f>
        <v>3.7</v>
      </c>
      <c r="J19" s="29"/>
      <c r="K19" s="225">
        <v>0</v>
      </c>
    </row>
    <row r="20" spans="1:11">
      <c r="A20" s="71" t="s">
        <v>39</v>
      </c>
      <c r="B20" s="72" t="s">
        <v>40</v>
      </c>
      <c r="C20" s="29" t="s">
        <v>29</v>
      </c>
      <c r="D20" s="29">
        <f>D21</f>
        <v>1.2389830508474575</v>
      </c>
      <c r="E20" s="29"/>
      <c r="F20" s="29">
        <f t="shared" si="0"/>
        <v>1.2389830508474575</v>
      </c>
      <c r="G20" s="29">
        <f t="shared" si="0"/>
        <v>0</v>
      </c>
      <c r="H20" s="29"/>
      <c r="I20" s="29">
        <f>I21</f>
        <v>3.7</v>
      </c>
      <c r="J20" s="29"/>
      <c r="K20" s="225">
        <v>0</v>
      </c>
    </row>
    <row r="21" spans="1:11">
      <c r="A21" s="70" t="s">
        <v>43</v>
      </c>
      <c r="B21" s="72" t="s">
        <v>44</v>
      </c>
      <c r="C21" s="30" t="s">
        <v>29</v>
      </c>
      <c r="D21" s="30">
        <f>D22</f>
        <v>1.2389830508474575</v>
      </c>
      <c r="E21" s="30"/>
      <c r="F21" s="30">
        <f t="shared" si="0"/>
        <v>1.2389830508474575</v>
      </c>
      <c r="G21" s="30">
        <f t="shared" si="0"/>
        <v>0</v>
      </c>
      <c r="H21" s="30"/>
      <c r="I21" s="30">
        <f>I22</f>
        <v>3.7</v>
      </c>
      <c r="J21" s="30"/>
      <c r="K21" s="224">
        <v>0</v>
      </c>
    </row>
    <row r="22" spans="1:11">
      <c r="A22" s="57" t="s">
        <v>233</v>
      </c>
      <c r="B22" s="74" t="s">
        <v>234</v>
      </c>
      <c r="C22" s="55" t="s">
        <v>235</v>
      </c>
      <c r="D22" s="30">
        <v>1.2389830508474575</v>
      </c>
      <c r="E22" s="55" t="s">
        <v>48</v>
      </c>
      <c r="F22" s="30">
        <v>1.2389830508474575</v>
      </c>
      <c r="G22" s="119"/>
      <c r="H22" s="55"/>
      <c r="I22" s="30">
        <v>3.7</v>
      </c>
      <c r="J22" s="55" t="s">
        <v>48</v>
      </c>
      <c r="K22" s="224" t="s">
        <v>48</v>
      </c>
    </row>
    <row r="23" spans="1:11">
      <c r="A23" s="71" t="s">
        <v>49</v>
      </c>
      <c r="B23" s="72" t="s">
        <v>50</v>
      </c>
      <c r="C23" s="37"/>
      <c r="D23" s="29">
        <v>13.341525423728811</v>
      </c>
      <c r="E23" s="29"/>
      <c r="F23" s="29">
        <v>13.341525423728811</v>
      </c>
      <c r="G23" s="120">
        <f>G24</f>
        <v>8.31</v>
      </c>
      <c r="H23" s="37"/>
      <c r="I23" s="37">
        <f>I24</f>
        <v>0</v>
      </c>
      <c r="J23" s="29"/>
      <c r="K23" s="225">
        <f>K24</f>
        <v>1</v>
      </c>
    </row>
    <row r="24" spans="1:11">
      <c r="A24" s="57" t="s">
        <v>51</v>
      </c>
      <c r="B24" s="74" t="s">
        <v>52</v>
      </c>
      <c r="C24" s="55"/>
      <c r="D24" s="30">
        <v>13.341525423728811</v>
      </c>
      <c r="E24" s="30"/>
      <c r="F24" s="30">
        <v>13.341525423728811</v>
      </c>
      <c r="G24" s="121">
        <f>G25+G29</f>
        <v>8.31</v>
      </c>
      <c r="H24" s="55"/>
      <c r="I24" s="55">
        <f>I25+I29</f>
        <v>0</v>
      </c>
      <c r="J24" s="30"/>
      <c r="K24" s="224">
        <f>K25</f>
        <v>1</v>
      </c>
    </row>
    <row r="25" spans="1:11">
      <c r="A25" s="70" t="s">
        <v>53</v>
      </c>
      <c r="B25" s="72" t="s">
        <v>44</v>
      </c>
      <c r="C25" s="37"/>
      <c r="D25" s="29">
        <v>2.6957627118644067</v>
      </c>
      <c r="E25" s="29"/>
      <c r="F25" s="29">
        <v>2.6957627118644067</v>
      </c>
      <c r="G25" s="118">
        <f>SUM(G26:G28)</f>
        <v>1.85</v>
      </c>
      <c r="H25" s="37"/>
      <c r="I25" s="29">
        <f>SUM(I26:I28)</f>
        <v>0</v>
      </c>
      <c r="J25" s="29"/>
      <c r="K25" s="225">
        <f>SUM(K26:K28)</f>
        <v>1</v>
      </c>
    </row>
    <row r="26" spans="1:11">
      <c r="A26" s="57" t="s">
        <v>236</v>
      </c>
      <c r="B26" s="27" t="s">
        <v>289</v>
      </c>
      <c r="C26" s="55" t="s">
        <v>237</v>
      </c>
      <c r="D26" s="63">
        <v>0.95423728813559316</v>
      </c>
      <c r="E26" s="55" t="s">
        <v>48</v>
      </c>
      <c r="F26" s="63">
        <v>0.95423728813559316</v>
      </c>
      <c r="G26" s="122">
        <v>0.8</v>
      </c>
      <c r="H26" s="63"/>
      <c r="I26" s="31"/>
      <c r="J26" s="55" t="s">
        <v>48</v>
      </c>
      <c r="K26" s="224" t="s">
        <v>48</v>
      </c>
    </row>
    <row r="27" spans="1:11">
      <c r="A27" s="57" t="s">
        <v>238</v>
      </c>
      <c r="B27" s="27" t="s">
        <v>290</v>
      </c>
      <c r="C27" s="55" t="s">
        <v>239</v>
      </c>
      <c r="D27" s="63">
        <v>0.95423728813559316</v>
      </c>
      <c r="E27" s="55" t="s">
        <v>48</v>
      </c>
      <c r="F27" s="63">
        <v>0.95423728813559316</v>
      </c>
      <c r="G27" s="122">
        <v>0.8</v>
      </c>
      <c r="H27" s="63"/>
      <c r="I27" s="31"/>
      <c r="J27" s="55" t="s">
        <v>48</v>
      </c>
      <c r="K27" s="224" t="s">
        <v>48</v>
      </c>
    </row>
    <row r="28" spans="1:11" ht="25.5">
      <c r="A28" s="57" t="s">
        <v>240</v>
      </c>
      <c r="B28" s="27" t="s">
        <v>291</v>
      </c>
      <c r="C28" s="55" t="s">
        <v>241</v>
      </c>
      <c r="D28" s="63">
        <v>0.78728813559322042</v>
      </c>
      <c r="E28" s="55" t="s">
        <v>48</v>
      </c>
      <c r="F28" s="63">
        <v>0.78728813559322042</v>
      </c>
      <c r="G28" s="122">
        <v>0.25</v>
      </c>
      <c r="H28" s="63"/>
      <c r="I28" s="31"/>
      <c r="J28" s="55" t="s">
        <v>48</v>
      </c>
      <c r="K28" s="224">
        <v>1</v>
      </c>
    </row>
    <row r="29" spans="1:11">
      <c r="A29" s="70" t="s">
        <v>60</v>
      </c>
      <c r="B29" s="72" t="s">
        <v>61</v>
      </c>
      <c r="C29" s="37"/>
      <c r="D29" s="29">
        <v>10.645762711864407</v>
      </c>
      <c r="E29" s="29"/>
      <c r="F29" s="29">
        <v>10.645762711864407</v>
      </c>
      <c r="G29" s="118">
        <f>SUM(G30:G40)</f>
        <v>6.46</v>
      </c>
      <c r="H29" s="37"/>
      <c r="I29" s="29">
        <f>SUM(I30:I40)</f>
        <v>0</v>
      </c>
      <c r="J29" s="29"/>
      <c r="K29" s="225">
        <f>SUM(K30:K40)</f>
        <v>3</v>
      </c>
    </row>
    <row r="30" spans="1:11">
      <c r="A30" s="57" t="s">
        <v>242</v>
      </c>
      <c r="B30" s="27" t="s">
        <v>292</v>
      </c>
      <c r="C30" s="55" t="s">
        <v>243</v>
      </c>
      <c r="D30" s="63">
        <v>2.093220338983051</v>
      </c>
      <c r="E30" s="55" t="s">
        <v>48</v>
      </c>
      <c r="F30" s="63">
        <v>2.093220338983051</v>
      </c>
      <c r="G30" s="122"/>
      <c r="H30" s="63"/>
      <c r="I30" s="31"/>
      <c r="J30" s="55" t="s">
        <v>48</v>
      </c>
      <c r="K30" s="224">
        <v>3</v>
      </c>
    </row>
    <row r="31" spans="1:11">
      <c r="A31" s="57" t="s">
        <v>244</v>
      </c>
      <c r="B31" s="27" t="s">
        <v>293</v>
      </c>
      <c r="C31" s="55" t="s">
        <v>245</v>
      </c>
      <c r="D31" s="63">
        <v>1.3957627118644069</v>
      </c>
      <c r="E31" s="55" t="s">
        <v>48</v>
      </c>
      <c r="F31" s="63">
        <v>1.3957627118644069</v>
      </c>
      <c r="G31" s="122"/>
      <c r="H31" s="63"/>
      <c r="I31" s="31"/>
      <c r="J31" s="55" t="s">
        <v>48</v>
      </c>
      <c r="K31" s="224" t="s">
        <v>48</v>
      </c>
    </row>
    <row r="32" spans="1:11">
      <c r="A32" s="57" t="s">
        <v>246</v>
      </c>
      <c r="B32" s="27" t="s">
        <v>294</v>
      </c>
      <c r="C32" s="55" t="s">
        <v>247</v>
      </c>
      <c r="D32" s="63">
        <v>0.95423728813559316</v>
      </c>
      <c r="E32" s="55" t="s">
        <v>48</v>
      </c>
      <c r="F32" s="63">
        <v>0.95423728813559316</v>
      </c>
      <c r="G32" s="122">
        <v>0.8</v>
      </c>
      <c r="H32" s="63"/>
      <c r="I32" s="31"/>
      <c r="J32" s="55" t="s">
        <v>48</v>
      </c>
      <c r="K32" s="224" t="s">
        <v>48</v>
      </c>
    </row>
    <row r="33" spans="1:11">
      <c r="A33" s="57" t="s">
        <v>248</v>
      </c>
      <c r="B33" s="27" t="s">
        <v>295</v>
      </c>
      <c r="C33" s="55" t="s">
        <v>249</v>
      </c>
      <c r="D33" s="63">
        <v>0.95423728813559316</v>
      </c>
      <c r="E33" s="55" t="s">
        <v>48</v>
      </c>
      <c r="F33" s="63">
        <v>0.95423728813559316</v>
      </c>
      <c r="G33" s="122">
        <v>0.8</v>
      </c>
      <c r="H33" s="63"/>
      <c r="I33" s="31"/>
      <c r="J33" s="55" t="s">
        <v>48</v>
      </c>
      <c r="K33" s="224" t="s">
        <v>48</v>
      </c>
    </row>
    <row r="34" spans="1:11">
      <c r="A34" s="57" t="s">
        <v>250</v>
      </c>
      <c r="B34" s="27" t="s">
        <v>296</v>
      </c>
      <c r="C34" s="55" t="s">
        <v>251</v>
      </c>
      <c r="D34" s="63">
        <v>0.47711864406779658</v>
      </c>
      <c r="E34" s="55" t="s">
        <v>48</v>
      </c>
      <c r="F34" s="63">
        <v>0.47711864406779658</v>
      </c>
      <c r="G34" s="122">
        <v>0.4</v>
      </c>
      <c r="H34" s="63"/>
      <c r="I34" s="31"/>
      <c r="J34" s="55" t="s">
        <v>48</v>
      </c>
      <c r="K34" s="224" t="s">
        <v>48</v>
      </c>
    </row>
    <row r="35" spans="1:11">
      <c r="A35" s="57" t="s">
        <v>252</v>
      </c>
      <c r="B35" s="27" t="s">
        <v>297</v>
      </c>
      <c r="C35" s="55" t="s">
        <v>253</v>
      </c>
      <c r="D35" s="63">
        <v>0.95423728813559316</v>
      </c>
      <c r="E35" s="55" t="s">
        <v>48</v>
      </c>
      <c r="F35" s="63">
        <v>0.95423728813559316</v>
      </c>
      <c r="G35" s="122">
        <v>0.8</v>
      </c>
      <c r="H35" s="63"/>
      <c r="I35" s="31"/>
      <c r="J35" s="55" t="s">
        <v>48</v>
      </c>
      <c r="K35" s="224" t="s">
        <v>48</v>
      </c>
    </row>
    <row r="36" spans="1:11">
      <c r="A36" s="57" t="s">
        <v>254</v>
      </c>
      <c r="B36" s="27" t="s">
        <v>298</v>
      </c>
      <c r="C36" s="55" t="s">
        <v>255</v>
      </c>
      <c r="D36" s="63">
        <v>0.47711864406779658</v>
      </c>
      <c r="E36" s="55" t="s">
        <v>48</v>
      </c>
      <c r="F36" s="63">
        <v>0.47711864406779658</v>
      </c>
      <c r="G36" s="122">
        <v>0.4</v>
      </c>
      <c r="H36" s="63"/>
      <c r="I36" s="31"/>
      <c r="J36" s="55" t="s">
        <v>48</v>
      </c>
      <c r="K36" s="224" t="s">
        <v>48</v>
      </c>
    </row>
    <row r="37" spans="1:11">
      <c r="A37" s="57" t="s">
        <v>256</v>
      </c>
      <c r="B37" s="27" t="s">
        <v>299</v>
      </c>
      <c r="C37" s="55" t="s">
        <v>257</v>
      </c>
      <c r="D37" s="63">
        <v>0.95423728813559316</v>
      </c>
      <c r="E37" s="55" t="s">
        <v>48</v>
      </c>
      <c r="F37" s="63">
        <v>0.95423728813559316</v>
      </c>
      <c r="G37" s="122">
        <v>1.26</v>
      </c>
      <c r="H37" s="63"/>
      <c r="I37" s="31"/>
      <c r="J37" s="55" t="s">
        <v>48</v>
      </c>
      <c r="K37" s="224" t="s">
        <v>48</v>
      </c>
    </row>
    <row r="38" spans="1:11">
      <c r="A38" s="57" t="s">
        <v>258</v>
      </c>
      <c r="B38" s="27" t="s">
        <v>300</v>
      </c>
      <c r="C38" s="55" t="s">
        <v>259</v>
      </c>
      <c r="D38" s="63">
        <v>0.47711864406779658</v>
      </c>
      <c r="E38" s="55" t="s">
        <v>48</v>
      </c>
      <c r="F38" s="63">
        <v>0.47711864406779658</v>
      </c>
      <c r="G38" s="122">
        <v>0.4</v>
      </c>
      <c r="H38" s="63"/>
      <c r="I38" s="31"/>
      <c r="J38" s="55" t="s">
        <v>48</v>
      </c>
      <c r="K38" s="224" t="s">
        <v>48</v>
      </c>
    </row>
    <row r="39" spans="1:11">
      <c r="A39" s="57" t="s">
        <v>260</v>
      </c>
      <c r="B39" s="27" t="s">
        <v>301</v>
      </c>
      <c r="C39" s="55" t="s">
        <v>261</v>
      </c>
      <c r="D39" s="63">
        <v>0.95423728813559316</v>
      </c>
      <c r="E39" s="55" t="s">
        <v>48</v>
      </c>
      <c r="F39" s="63">
        <v>0.95423728813559316</v>
      </c>
      <c r="G39" s="122">
        <v>0.8</v>
      </c>
      <c r="H39" s="63"/>
      <c r="I39" s="31"/>
      <c r="J39" s="55" t="s">
        <v>48</v>
      </c>
      <c r="K39" s="224" t="s">
        <v>48</v>
      </c>
    </row>
    <row r="40" spans="1:11">
      <c r="A40" s="57" t="s">
        <v>262</v>
      </c>
      <c r="B40" s="27" t="s">
        <v>302</v>
      </c>
      <c r="C40" s="55" t="s">
        <v>263</v>
      </c>
      <c r="D40" s="29">
        <v>0.95423728813559316</v>
      </c>
      <c r="E40" s="55" t="s">
        <v>48</v>
      </c>
      <c r="F40" s="29">
        <v>0.95423728813559316</v>
      </c>
      <c r="G40" s="122">
        <v>0.8</v>
      </c>
      <c r="H40" s="37"/>
      <c r="I40" s="31"/>
      <c r="J40" s="55" t="s">
        <v>48</v>
      </c>
      <c r="K40" s="224" t="s">
        <v>48</v>
      </c>
    </row>
    <row r="41" spans="1:11">
      <c r="A41" s="71" t="s">
        <v>74</v>
      </c>
      <c r="B41" s="72" t="s">
        <v>75</v>
      </c>
      <c r="C41" s="37"/>
      <c r="D41" s="30">
        <v>5.1381355932203387</v>
      </c>
      <c r="E41" s="30"/>
      <c r="F41" s="30">
        <v>5.1381355932203387</v>
      </c>
      <c r="G41" s="118"/>
      <c r="H41" s="55"/>
      <c r="I41" s="29"/>
      <c r="J41" s="30"/>
      <c r="K41" s="224">
        <f>K42</f>
        <v>6</v>
      </c>
    </row>
    <row r="42" spans="1:11">
      <c r="A42" s="57" t="s">
        <v>76</v>
      </c>
      <c r="B42" s="74" t="s">
        <v>77</v>
      </c>
      <c r="C42" s="55"/>
      <c r="D42" s="29">
        <v>0.78898305084745768</v>
      </c>
      <c r="E42" s="29"/>
      <c r="F42" s="29">
        <v>0.78898305084745768</v>
      </c>
      <c r="G42" s="119"/>
      <c r="H42" s="37"/>
      <c r="I42" s="30"/>
      <c r="J42" s="29"/>
      <c r="K42" s="225">
        <f>K43+K49</f>
        <v>6</v>
      </c>
    </row>
    <row r="43" spans="1:11">
      <c r="A43" s="70" t="s">
        <v>78</v>
      </c>
      <c r="B43" s="72" t="s">
        <v>44</v>
      </c>
      <c r="C43" s="37"/>
      <c r="D43" s="30">
        <v>0.78898305084745768</v>
      </c>
      <c r="E43" s="30"/>
      <c r="F43" s="30">
        <v>0.78898305084745768</v>
      </c>
      <c r="G43" s="118"/>
      <c r="H43" s="55"/>
      <c r="I43" s="29"/>
      <c r="J43" s="30"/>
      <c r="K43" s="224">
        <f>SUM(K44:K48)</f>
        <v>5</v>
      </c>
    </row>
    <row r="44" spans="1:11">
      <c r="A44" s="75" t="s">
        <v>264</v>
      </c>
      <c r="B44" s="27" t="s">
        <v>265</v>
      </c>
      <c r="C44" s="55" t="s">
        <v>266</v>
      </c>
      <c r="D44" s="30">
        <v>0.32288135593220341</v>
      </c>
      <c r="E44" s="55" t="s">
        <v>48</v>
      </c>
      <c r="F44" s="30">
        <v>0.32288135593220341</v>
      </c>
      <c r="G44" s="119"/>
      <c r="H44" s="55"/>
      <c r="I44" s="30"/>
      <c r="J44" s="55" t="s">
        <v>48</v>
      </c>
      <c r="K44" s="224">
        <v>1</v>
      </c>
    </row>
    <row r="45" spans="1:11">
      <c r="A45" s="75" t="s">
        <v>267</v>
      </c>
      <c r="B45" s="27" t="s">
        <v>268</v>
      </c>
      <c r="C45" s="55" t="s">
        <v>269</v>
      </c>
      <c r="D45" s="30">
        <v>0.29491525423728809</v>
      </c>
      <c r="E45" s="55" t="s">
        <v>48</v>
      </c>
      <c r="F45" s="30">
        <v>0.29491525423728809</v>
      </c>
      <c r="G45" s="119"/>
      <c r="H45" s="55"/>
      <c r="I45" s="30"/>
      <c r="J45" s="55" t="s">
        <v>48</v>
      </c>
      <c r="K45" s="224">
        <v>1</v>
      </c>
    </row>
    <row r="46" spans="1:11">
      <c r="A46" s="75" t="s">
        <v>270</v>
      </c>
      <c r="B46" s="27" t="s">
        <v>271</v>
      </c>
      <c r="C46" s="55" t="s">
        <v>272</v>
      </c>
      <c r="D46" s="30">
        <v>4.576271186440678E-2</v>
      </c>
      <c r="E46" s="55" t="s">
        <v>48</v>
      </c>
      <c r="F46" s="30">
        <v>4.576271186440678E-2</v>
      </c>
      <c r="G46" s="119"/>
      <c r="H46" s="55"/>
      <c r="I46" s="30"/>
      <c r="J46" s="55" t="s">
        <v>48</v>
      </c>
      <c r="K46" s="224">
        <v>1</v>
      </c>
    </row>
    <row r="47" spans="1:11">
      <c r="A47" s="75" t="s">
        <v>273</v>
      </c>
      <c r="B47" s="27" t="s">
        <v>274</v>
      </c>
      <c r="C47" s="55" t="s">
        <v>275</v>
      </c>
      <c r="D47" s="30">
        <v>8.3050847457627114E-2</v>
      </c>
      <c r="E47" s="55" t="s">
        <v>48</v>
      </c>
      <c r="F47" s="30">
        <v>8.3050847457627114E-2</v>
      </c>
      <c r="G47" s="119"/>
      <c r="H47" s="55"/>
      <c r="I47" s="30"/>
      <c r="J47" s="55" t="s">
        <v>48</v>
      </c>
      <c r="K47" s="224">
        <v>1</v>
      </c>
    </row>
    <row r="48" spans="1:11">
      <c r="A48" s="75" t="s">
        <v>276</v>
      </c>
      <c r="B48" s="27" t="s">
        <v>277</v>
      </c>
      <c r="C48" s="55" t="s">
        <v>278</v>
      </c>
      <c r="D48" s="29">
        <v>4.2372881355932208E-2</v>
      </c>
      <c r="E48" s="55" t="s">
        <v>48</v>
      </c>
      <c r="F48" s="29">
        <v>4.2372881355932208E-2</v>
      </c>
      <c r="G48" s="119"/>
      <c r="H48" s="37"/>
      <c r="I48" s="30"/>
      <c r="J48" s="55" t="s">
        <v>48</v>
      </c>
      <c r="K48" s="224">
        <v>1</v>
      </c>
    </row>
    <row r="49" spans="1:11">
      <c r="A49" s="71" t="s">
        <v>101</v>
      </c>
      <c r="B49" s="72" t="s">
        <v>102</v>
      </c>
      <c r="C49" s="37"/>
      <c r="D49" s="29">
        <v>4.349152542372881</v>
      </c>
      <c r="E49" s="29"/>
      <c r="F49" s="29">
        <v>4.349152542372881</v>
      </c>
      <c r="G49" s="118"/>
      <c r="H49" s="37"/>
      <c r="I49" s="29"/>
      <c r="J49" s="29"/>
      <c r="K49" s="225">
        <f>K50</f>
        <v>1</v>
      </c>
    </row>
    <row r="50" spans="1:11">
      <c r="A50" s="70" t="s">
        <v>110</v>
      </c>
      <c r="B50" s="68" t="s">
        <v>61</v>
      </c>
      <c r="C50" s="37"/>
      <c r="D50" s="30">
        <v>4.349152542372881</v>
      </c>
      <c r="E50" s="30"/>
      <c r="F50" s="30">
        <v>4.349152542372881</v>
      </c>
      <c r="G50" s="118"/>
      <c r="H50" s="55"/>
      <c r="I50" s="29"/>
      <c r="J50" s="30"/>
      <c r="K50" s="224">
        <f>K51</f>
        <v>1</v>
      </c>
    </row>
    <row r="51" spans="1:11" s="404" customFormat="1">
      <c r="A51" s="395" t="s">
        <v>111</v>
      </c>
      <c r="B51" s="396" t="s">
        <v>112</v>
      </c>
      <c r="C51" s="397" t="s">
        <v>600</v>
      </c>
      <c r="D51" s="401">
        <v>4.349152542372881</v>
      </c>
      <c r="E51" s="405" t="s">
        <v>48</v>
      </c>
      <c r="F51" s="401">
        <v>4.349152542372881</v>
      </c>
      <c r="G51" s="406"/>
      <c r="H51" s="405"/>
      <c r="I51" s="401"/>
      <c r="J51" s="405" t="s">
        <v>48</v>
      </c>
      <c r="K51" s="402">
        <v>1</v>
      </c>
    </row>
  </sheetData>
  <mergeCells count="8">
    <mergeCell ref="D10:D11"/>
    <mergeCell ref="F10:K10"/>
    <mergeCell ref="E9:K9"/>
    <mergeCell ref="A7:A11"/>
    <mergeCell ref="B7:B11"/>
    <mergeCell ref="C7:C11"/>
    <mergeCell ref="D7:D9"/>
    <mergeCell ref="E7:K8"/>
  </mergeCells>
  <pageMargins left="0.78740157480314965" right="0" top="0.78740157480314965" bottom="0" header="0" footer="0"/>
  <pageSetup paperSize="9" scale="48" fitToHeight="0" orientation="portrait" r:id="rId1"/>
  <headerFooter differentFirst="1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52"/>
  <sheetViews>
    <sheetView topLeftCell="A36" zoomScale="80" zoomScaleNormal="80" workbookViewId="0">
      <selection activeCell="I31" sqref="I31"/>
    </sheetView>
  </sheetViews>
  <sheetFormatPr defaultRowHeight="15.75"/>
  <cols>
    <col min="1" max="1" width="12" style="1" customWidth="1"/>
    <col min="2" max="2" width="46.25" style="1" customWidth="1"/>
    <col min="3" max="3" width="23.125" style="1" customWidth="1"/>
    <col min="4" max="9" width="5.75" style="1" bestFit="1" customWidth="1"/>
    <col min="10" max="16384" width="9" style="1"/>
  </cols>
  <sheetData>
    <row r="1" spans="1:20">
      <c r="I1" s="25" t="s">
        <v>313</v>
      </c>
    </row>
    <row r="2" spans="1:20">
      <c r="I2" s="26" t="s">
        <v>211</v>
      </c>
    </row>
    <row r="4" spans="1:20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L4" s="44"/>
    </row>
    <row r="5" spans="1:20" ht="33.75" customHeight="1">
      <c r="A5" s="258" t="s">
        <v>312</v>
      </c>
      <c r="B5" s="259"/>
      <c r="C5" s="259"/>
      <c r="D5" s="259"/>
      <c r="E5" s="259"/>
      <c r="F5" s="259"/>
      <c r="G5" s="259"/>
      <c r="H5" s="259"/>
      <c r="I5" s="259"/>
    </row>
    <row r="6" spans="1:20">
      <c r="A6" s="257" t="s">
        <v>212</v>
      </c>
      <c r="B6" s="257"/>
      <c r="C6" s="257"/>
      <c r="D6" s="257"/>
      <c r="E6" s="257"/>
      <c r="F6" s="257"/>
      <c r="G6" s="257"/>
      <c r="H6" s="257"/>
      <c r="I6" s="257"/>
    </row>
    <row r="7" spans="1:20" ht="18.75">
      <c r="A7" s="274"/>
      <c r="B7" s="274"/>
      <c r="C7" s="274"/>
      <c r="D7" s="274"/>
      <c r="E7" s="274"/>
      <c r="F7" s="274"/>
      <c r="G7" s="274"/>
      <c r="H7" s="274"/>
      <c r="I7" s="274"/>
    </row>
    <row r="8" spans="1:20" ht="38.25" customHeight="1">
      <c r="A8" s="246" t="s">
        <v>1</v>
      </c>
      <c r="B8" s="246" t="s">
        <v>2</v>
      </c>
      <c r="C8" s="246" t="s">
        <v>3</v>
      </c>
      <c r="D8" s="247" t="s">
        <v>286</v>
      </c>
      <c r="E8" s="248"/>
      <c r="F8" s="248"/>
      <c r="G8" s="248"/>
      <c r="H8" s="248"/>
      <c r="I8" s="261"/>
    </row>
    <row r="9" spans="1:20" ht="15.75" customHeight="1">
      <c r="A9" s="246"/>
      <c r="B9" s="246"/>
      <c r="C9" s="246"/>
      <c r="D9" s="262"/>
      <c r="E9" s="263"/>
      <c r="F9" s="263"/>
      <c r="G9" s="263"/>
      <c r="H9" s="263"/>
      <c r="I9" s="264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</row>
    <row r="10" spans="1:20">
      <c r="A10" s="246"/>
      <c r="B10" s="246"/>
      <c r="C10" s="246"/>
      <c r="D10" s="249"/>
      <c r="E10" s="250"/>
      <c r="F10" s="250"/>
      <c r="G10" s="250"/>
      <c r="H10" s="250"/>
      <c r="I10" s="265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</row>
    <row r="11" spans="1:20" ht="39" customHeight="1">
      <c r="A11" s="246"/>
      <c r="B11" s="246"/>
      <c r="C11" s="246"/>
      <c r="D11" s="252" t="s">
        <v>213</v>
      </c>
      <c r="E11" s="252"/>
      <c r="F11" s="252"/>
      <c r="G11" s="252"/>
      <c r="H11" s="252"/>
      <c r="I11" s="252"/>
      <c r="J11" s="255"/>
      <c r="K11" s="255"/>
      <c r="L11" s="255"/>
      <c r="M11" s="255"/>
      <c r="N11" s="256"/>
      <c r="O11" s="256"/>
      <c r="P11" s="256"/>
      <c r="Q11" s="256"/>
      <c r="R11" s="256"/>
      <c r="S11" s="256"/>
      <c r="T11" s="256"/>
    </row>
    <row r="12" spans="1:20" ht="54.75" customHeight="1">
      <c r="A12" s="246"/>
      <c r="B12" s="246"/>
      <c r="C12" s="246"/>
      <c r="D12" s="64" t="s">
        <v>178</v>
      </c>
      <c r="E12" s="64" t="s">
        <v>165</v>
      </c>
      <c r="F12" s="64" t="s">
        <v>166</v>
      </c>
      <c r="G12" s="53" t="s">
        <v>167</v>
      </c>
      <c r="H12" s="64" t="s">
        <v>168</v>
      </c>
      <c r="I12" s="64" t="s">
        <v>169</v>
      </c>
      <c r="J12" s="21"/>
      <c r="K12" s="21"/>
      <c r="L12" s="21"/>
      <c r="M12" s="78"/>
      <c r="N12" s="78"/>
      <c r="O12" s="78"/>
      <c r="P12" s="78"/>
      <c r="Q12" s="21"/>
      <c r="R12" s="21"/>
      <c r="S12" s="21"/>
      <c r="T12" s="78"/>
    </row>
    <row r="13" spans="1:20">
      <c r="A13" s="65">
        <v>1</v>
      </c>
      <c r="B13" s="65">
        <v>2</v>
      </c>
      <c r="C13" s="65">
        <v>3</v>
      </c>
      <c r="D13" s="66" t="s">
        <v>179</v>
      </c>
      <c r="E13" s="66" t="s">
        <v>180</v>
      </c>
      <c r="F13" s="66" t="s">
        <v>181</v>
      </c>
      <c r="G13" s="66" t="s">
        <v>182</v>
      </c>
      <c r="H13" s="66" t="s">
        <v>183</v>
      </c>
      <c r="I13" s="66" t="s">
        <v>184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20">
      <c r="A14" s="37"/>
      <c r="B14" s="37" t="s">
        <v>28</v>
      </c>
      <c r="C14" s="29" t="s">
        <v>29</v>
      </c>
      <c r="D14" s="29"/>
      <c r="E14" s="29"/>
      <c r="F14" s="29"/>
      <c r="G14" s="29"/>
      <c r="H14" s="29"/>
      <c r="I14" s="29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>
      <c r="A15" s="37"/>
      <c r="B15" s="37" t="s">
        <v>30</v>
      </c>
      <c r="C15" s="30" t="s">
        <v>29</v>
      </c>
      <c r="D15" s="30"/>
      <c r="E15" s="30"/>
      <c r="F15" s="30"/>
      <c r="G15" s="30"/>
      <c r="H15" s="30"/>
      <c r="I15" s="30"/>
    </row>
    <row r="16" spans="1:20">
      <c r="A16" s="37"/>
      <c r="B16" s="37" t="s">
        <v>31</v>
      </c>
      <c r="C16" s="30" t="s">
        <v>29</v>
      </c>
      <c r="D16" s="30"/>
      <c r="E16" s="30"/>
      <c r="F16" s="30"/>
      <c r="G16" s="30"/>
      <c r="H16" s="30"/>
      <c r="I16" s="30"/>
    </row>
    <row r="17" spans="1:9">
      <c r="A17" s="70">
        <v>1</v>
      </c>
      <c r="B17" s="68" t="s">
        <v>32</v>
      </c>
      <c r="C17" s="29" t="s">
        <v>29</v>
      </c>
      <c r="D17" s="29"/>
      <c r="E17" s="29"/>
      <c r="F17" s="29"/>
      <c r="G17" s="29"/>
      <c r="H17" s="29"/>
      <c r="I17" s="29"/>
    </row>
    <row r="18" spans="1:9" ht="25.5">
      <c r="A18" s="71" t="s">
        <v>33</v>
      </c>
      <c r="B18" s="68" t="s">
        <v>34</v>
      </c>
      <c r="C18" s="29" t="s">
        <v>29</v>
      </c>
      <c r="D18" s="29"/>
      <c r="E18" s="29"/>
      <c r="F18" s="29"/>
      <c r="G18" s="29"/>
      <c r="H18" s="29"/>
      <c r="I18" s="29"/>
    </row>
    <row r="19" spans="1:9">
      <c r="A19" s="71" t="s">
        <v>35</v>
      </c>
      <c r="B19" s="72" t="s">
        <v>36</v>
      </c>
      <c r="C19" s="29" t="s">
        <v>29</v>
      </c>
      <c r="D19" s="29"/>
      <c r="E19" s="29"/>
      <c r="F19" s="29"/>
      <c r="G19" s="29"/>
      <c r="H19" s="29"/>
      <c r="I19" s="29"/>
    </row>
    <row r="20" spans="1:9">
      <c r="A20" s="71" t="s">
        <v>37</v>
      </c>
      <c r="B20" s="72" t="s">
        <v>38</v>
      </c>
      <c r="C20" s="29" t="s">
        <v>29</v>
      </c>
      <c r="D20" s="29"/>
      <c r="E20" s="29"/>
      <c r="F20" s="29"/>
      <c r="G20" s="29"/>
      <c r="H20" s="29"/>
      <c r="I20" s="29"/>
    </row>
    <row r="21" spans="1:9">
      <c r="A21" s="71" t="s">
        <v>39</v>
      </c>
      <c r="B21" s="72" t="s">
        <v>40</v>
      </c>
      <c r="C21" s="29" t="s">
        <v>29</v>
      </c>
      <c r="D21" s="29"/>
      <c r="E21" s="29"/>
      <c r="F21" s="29"/>
      <c r="G21" s="29"/>
      <c r="H21" s="29"/>
      <c r="I21" s="29"/>
    </row>
    <row r="22" spans="1:9">
      <c r="A22" s="70" t="s">
        <v>43</v>
      </c>
      <c r="B22" s="72" t="s">
        <v>44</v>
      </c>
      <c r="C22" s="30" t="s">
        <v>29</v>
      </c>
      <c r="D22" s="30"/>
      <c r="E22" s="30"/>
      <c r="F22" s="30"/>
      <c r="G22" s="30"/>
      <c r="H22" s="30"/>
      <c r="I22" s="30"/>
    </row>
    <row r="23" spans="1:9" ht="25.5">
      <c r="A23" s="57" t="s">
        <v>233</v>
      </c>
      <c r="B23" s="74" t="s">
        <v>234</v>
      </c>
      <c r="C23" s="55" t="s">
        <v>235</v>
      </c>
      <c r="D23" s="405">
        <v>3</v>
      </c>
      <c r="E23" s="405" t="s">
        <v>48</v>
      </c>
      <c r="F23" s="405" t="s">
        <v>48</v>
      </c>
      <c r="G23" s="401">
        <v>3.7</v>
      </c>
      <c r="H23" s="405" t="s">
        <v>48</v>
      </c>
      <c r="I23" s="405" t="s">
        <v>48</v>
      </c>
    </row>
    <row r="24" spans="1:9">
      <c r="A24" s="71" t="s">
        <v>49</v>
      </c>
      <c r="B24" s="72" t="s">
        <v>50</v>
      </c>
      <c r="C24" s="37"/>
      <c r="D24" s="409"/>
      <c r="E24" s="409"/>
      <c r="F24" s="409"/>
      <c r="G24" s="409"/>
      <c r="H24" s="409"/>
      <c r="I24" s="409"/>
    </row>
    <row r="25" spans="1:9">
      <c r="A25" s="57" t="s">
        <v>51</v>
      </c>
      <c r="B25" s="74" t="s">
        <v>52</v>
      </c>
      <c r="C25" s="55"/>
      <c r="D25" s="405"/>
      <c r="E25" s="405"/>
      <c r="F25" s="405"/>
      <c r="G25" s="405"/>
      <c r="H25" s="405"/>
      <c r="I25" s="405"/>
    </row>
    <row r="26" spans="1:9">
      <c r="A26" s="70" t="s">
        <v>53</v>
      </c>
      <c r="B26" s="72" t="s">
        <v>44</v>
      </c>
      <c r="C26" s="37"/>
      <c r="D26" s="409"/>
      <c r="E26" s="409"/>
      <c r="F26" s="409"/>
      <c r="G26" s="409"/>
      <c r="H26" s="409"/>
      <c r="I26" s="409"/>
    </row>
    <row r="27" spans="1:9" ht="25.5">
      <c r="A27" s="57" t="s">
        <v>236</v>
      </c>
      <c r="B27" s="27" t="s">
        <v>289</v>
      </c>
      <c r="C27" s="55" t="s">
        <v>237</v>
      </c>
      <c r="D27" s="405">
        <v>4</v>
      </c>
      <c r="E27" s="401">
        <v>0.8</v>
      </c>
      <c r="F27" s="405" t="s">
        <v>48</v>
      </c>
      <c r="G27" s="405" t="s">
        <v>48</v>
      </c>
      <c r="H27" s="405" t="s">
        <v>48</v>
      </c>
      <c r="I27" s="405" t="s">
        <v>48</v>
      </c>
    </row>
    <row r="28" spans="1:9" ht="25.5">
      <c r="A28" s="57" t="s">
        <v>238</v>
      </c>
      <c r="B28" s="27" t="s">
        <v>290</v>
      </c>
      <c r="C28" s="55" t="s">
        <v>239</v>
      </c>
      <c r="D28" s="405">
        <v>4</v>
      </c>
      <c r="E28" s="401">
        <v>0.8</v>
      </c>
      <c r="F28" s="405" t="s">
        <v>48</v>
      </c>
      <c r="G28" s="405" t="s">
        <v>48</v>
      </c>
      <c r="H28" s="405" t="s">
        <v>48</v>
      </c>
      <c r="I28" s="405" t="s">
        <v>48</v>
      </c>
    </row>
    <row r="29" spans="1:9" ht="38.25">
      <c r="A29" s="57" t="s">
        <v>240</v>
      </c>
      <c r="B29" s="27" t="s">
        <v>291</v>
      </c>
      <c r="C29" s="55" t="s">
        <v>241</v>
      </c>
      <c r="D29" s="405">
        <v>3</v>
      </c>
      <c r="E29" s="401">
        <v>0.25</v>
      </c>
      <c r="F29" s="405" t="s">
        <v>48</v>
      </c>
      <c r="G29" s="405" t="s">
        <v>48</v>
      </c>
      <c r="H29" s="405" t="s">
        <v>48</v>
      </c>
      <c r="I29" s="405" t="s">
        <v>48</v>
      </c>
    </row>
    <row r="30" spans="1:9">
      <c r="A30" s="70" t="s">
        <v>60</v>
      </c>
      <c r="B30" s="72" t="s">
        <v>61</v>
      </c>
      <c r="C30" s="37"/>
      <c r="D30" s="409"/>
      <c r="E30" s="409"/>
      <c r="F30" s="409"/>
      <c r="G30" s="409"/>
      <c r="H30" s="409"/>
      <c r="I30" s="409"/>
    </row>
    <row r="31" spans="1:9" ht="25.5">
      <c r="A31" s="57" t="s">
        <v>242</v>
      </c>
      <c r="B31" s="27" t="s">
        <v>292</v>
      </c>
      <c r="C31" s="55" t="s">
        <v>243</v>
      </c>
      <c r="D31" s="405">
        <v>4</v>
      </c>
      <c r="E31" s="405" t="s">
        <v>48</v>
      </c>
      <c r="F31" s="405" t="s">
        <v>48</v>
      </c>
      <c r="G31" s="405" t="s">
        <v>48</v>
      </c>
      <c r="H31" s="405" t="s">
        <v>48</v>
      </c>
      <c r="I31" s="405">
        <v>3</v>
      </c>
    </row>
    <row r="32" spans="1:9" ht="25.5">
      <c r="A32" s="57" t="s">
        <v>244</v>
      </c>
      <c r="B32" s="27" t="s">
        <v>293</v>
      </c>
      <c r="C32" s="55" t="s">
        <v>245</v>
      </c>
      <c r="D32" s="405">
        <v>3</v>
      </c>
      <c r="E32" s="405" t="s">
        <v>48</v>
      </c>
      <c r="F32" s="405" t="s">
        <v>48</v>
      </c>
      <c r="G32" s="405" t="s">
        <v>48</v>
      </c>
      <c r="H32" s="405" t="s">
        <v>48</v>
      </c>
      <c r="I32" s="405" t="s">
        <v>48</v>
      </c>
    </row>
    <row r="33" spans="1:9" ht="25.5">
      <c r="A33" s="57" t="s">
        <v>246</v>
      </c>
      <c r="B33" s="27" t="s">
        <v>294</v>
      </c>
      <c r="C33" s="55" t="s">
        <v>247</v>
      </c>
      <c r="D33" s="405">
        <v>4</v>
      </c>
      <c r="E33" s="401">
        <v>0.8</v>
      </c>
      <c r="F33" s="405" t="s">
        <v>48</v>
      </c>
      <c r="G33" s="405" t="s">
        <v>48</v>
      </c>
      <c r="H33" s="405" t="s">
        <v>48</v>
      </c>
      <c r="I33" s="405" t="s">
        <v>48</v>
      </c>
    </row>
    <row r="34" spans="1:9" ht="25.5">
      <c r="A34" s="57" t="s">
        <v>248</v>
      </c>
      <c r="B34" s="27" t="s">
        <v>295</v>
      </c>
      <c r="C34" s="55" t="s">
        <v>249</v>
      </c>
      <c r="D34" s="405">
        <v>4</v>
      </c>
      <c r="E34" s="401">
        <v>0.8</v>
      </c>
      <c r="F34" s="405" t="s">
        <v>48</v>
      </c>
      <c r="G34" s="405" t="s">
        <v>48</v>
      </c>
      <c r="H34" s="405" t="s">
        <v>48</v>
      </c>
      <c r="I34" s="405" t="s">
        <v>48</v>
      </c>
    </row>
    <row r="35" spans="1:9" ht="25.5">
      <c r="A35" s="57" t="s">
        <v>250</v>
      </c>
      <c r="B35" s="27" t="s">
        <v>296</v>
      </c>
      <c r="C35" s="55" t="s">
        <v>251</v>
      </c>
      <c r="D35" s="405">
        <v>3</v>
      </c>
      <c r="E35" s="401">
        <v>0.4</v>
      </c>
      <c r="F35" s="405" t="s">
        <v>48</v>
      </c>
      <c r="G35" s="405" t="s">
        <v>48</v>
      </c>
      <c r="H35" s="405" t="s">
        <v>48</v>
      </c>
      <c r="I35" s="405" t="s">
        <v>48</v>
      </c>
    </row>
    <row r="36" spans="1:9" ht="25.5">
      <c r="A36" s="57" t="s">
        <v>252</v>
      </c>
      <c r="B36" s="27" t="s">
        <v>297</v>
      </c>
      <c r="C36" s="55" t="s">
        <v>253</v>
      </c>
      <c r="D36" s="405">
        <v>4</v>
      </c>
      <c r="E36" s="401">
        <v>0.8</v>
      </c>
      <c r="F36" s="405" t="s">
        <v>48</v>
      </c>
      <c r="G36" s="405" t="s">
        <v>48</v>
      </c>
      <c r="H36" s="405" t="s">
        <v>48</v>
      </c>
      <c r="I36" s="405" t="s">
        <v>48</v>
      </c>
    </row>
    <row r="37" spans="1:9" ht="25.5">
      <c r="A37" s="57" t="s">
        <v>254</v>
      </c>
      <c r="B37" s="27" t="s">
        <v>298</v>
      </c>
      <c r="C37" s="55" t="s">
        <v>255</v>
      </c>
      <c r="D37" s="405">
        <v>3</v>
      </c>
      <c r="E37" s="401">
        <v>0.4</v>
      </c>
      <c r="F37" s="405" t="s">
        <v>48</v>
      </c>
      <c r="G37" s="405" t="s">
        <v>48</v>
      </c>
      <c r="H37" s="405" t="s">
        <v>48</v>
      </c>
      <c r="I37" s="405" t="s">
        <v>48</v>
      </c>
    </row>
    <row r="38" spans="1:9" ht="25.5">
      <c r="A38" s="57" t="s">
        <v>256</v>
      </c>
      <c r="B38" s="27" t="s">
        <v>299</v>
      </c>
      <c r="C38" s="55" t="s">
        <v>257</v>
      </c>
      <c r="D38" s="405">
        <v>4</v>
      </c>
      <c r="E38" s="401">
        <v>1.26</v>
      </c>
      <c r="F38" s="405" t="s">
        <v>48</v>
      </c>
      <c r="G38" s="405" t="s">
        <v>48</v>
      </c>
      <c r="H38" s="405" t="s">
        <v>48</v>
      </c>
      <c r="I38" s="405" t="s">
        <v>48</v>
      </c>
    </row>
    <row r="39" spans="1:9" ht="24.95" customHeight="1">
      <c r="A39" s="57" t="s">
        <v>258</v>
      </c>
      <c r="B39" s="27" t="s">
        <v>300</v>
      </c>
      <c r="C39" s="55" t="s">
        <v>259</v>
      </c>
      <c r="D39" s="405">
        <v>3</v>
      </c>
      <c r="E39" s="401">
        <v>0.4</v>
      </c>
      <c r="F39" s="405" t="s">
        <v>48</v>
      </c>
      <c r="G39" s="405" t="s">
        <v>48</v>
      </c>
      <c r="H39" s="405" t="s">
        <v>48</v>
      </c>
      <c r="I39" s="405" t="s">
        <v>48</v>
      </c>
    </row>
    <row r="40" spans="1:9" ht="24.95" customHeight="1">
      <c r="A40" s="57" t="s">
        <v>260</v>
      </c>
      <c r="B40" s="27" t="s">
        <v>301</v>
      </c>
      <c r="C40" s="55" t="s">
        <v>261</v>
      </c>
      <c r="D40" s="405">
        <v>4</v>
      </c>
      <c r="E40" s="401">
        <v>0.8</v>
      </c>
      <c r="F40" s="405" t="s">
        <v>48</v>
      </c>
      <c r="G40" s="405" t="s">
        <v>48</v>
      </c>
      <c r="H40" s="405" t="s">
        <v>48</v>
      </c>
      <c r="I40" s="405" t="s">
        <v>48</v>
      </c>
    </row>
    <row r="41" spans="1:9" ht="24.95" customHeight="1">
      <c r="A41" s="57" t="s">
        <v>262</v>
      </c>
      <c r="B41" s="27" t="s">
        <v>302</v>
      </c>
      <c r="C41" s="55" t="s">
        <v>263</v>
      </c>
      <c r="D41" s="405">
        <v>4</v>
      </c>
      <c r="E41" s="401">
        <v>0.8</v>
      </c>
      <c r="F41" s="405" t="s">
        <v>48</v>
      </c>
      <c r="G41" s="405" t="s">
        <v>48</v>
      </c>
      <c r="H41" s="405" t="s">
        <v>48</v>
      </c>
      <c r="I41" s="405" t="s">
        <v>48</v>
      </c>
    </row>
    <row r="42" spans="1:9">
      <c r="A42" s="71" t="s">
        <v>74</v>
      </c>
      <c r="B42" s="72" t="s">
        <v>75</v>
      </c>
      <c r="C42" s="37"/>
      <c r="D42" s="405"/>
      <c r="E42" s="405"/>
      <c r="F42" s="405"/>
      <c r="G42" s="405"/>
      <c r="H42" s="405"/>
      <c r="I42" s="405"/>
    </row>
    <row r="43" spans="1:9">
      <c r="A43" s="57" t="s">
        <v>76</v>
      </c>
      <c r="B43" s="74" t="s">
        <v>77</v>
      </c>
      <c r="C43" s="55"/>
      <c r="D43" s="409"/>
      <c r="E43" s="409"/>
      <c r="F43" s="409"/>
      <c r="G43" s="409"/>
      <c r="H43" s="409"/>
      <c r="I43" s="409"/>
    </row>
    <row r="44" spans="1:9">
      <c r="A44" s="70" t="s">
        <v>78</v>
      </c>
      <c r="B44" s="72" t="s">
        <v>44</v>
      </c>
      <c r="C44" s="37"/>
      <c r="D44" s="405"/>
      <c r="E44" s="405"/>
      <c r="F44" s="405"/>
      <c r="G44" s="405"/>
      <c r="H44" s="405"/>
      <c r="I44" s="405"/>
    </row>
    <row r="45" spans="1:9">
      <c r="A45" s="75" t="s">
        <v>264</v>
      </c>
      <c r="B45" s="27" t="s">
        <v>265</v>
      </c>
      <c r="C45" s="55" t="s">
        <v>266</v>
      </c>
      <c r="D45" s="405">
        <v>4</v>
      </c>
      <c r="E45" s="405" t="s">
        <v>48</v>
      </c>
      <c r="F45" s="405" t="s">
        <v>48</v>
      </c>
      <c r="G45" s="405" t="s">
        <v>48</v>
      </c>
      <c r="H45" s="405" t="s">
        <v>48</v>
      </c>
      <c r="I45" s="405">
        <v>1</v>
      </c>
    </row>
    <row r="46" spans="1:9">
      <c r="A46" s="75" t="s">
        <v>267</v>
      </c>
      <c r="B46" s="27" t="s">
        <v>268</v>
      </c>
      <c r="C46" s="55" t="s">
        <v>269</v>
      </c>
      <c r="D46" s="405">
        <v>4</v>
      </c>
      <c r="E46" s="405" t="s">
        <v>48</v>
      </c>
      <c r="F46" s="405" t="s">
        <v>48</v>
      </c>
      <c r="G46" s="405" t="s">
        <v>48</v>
      </c>
      <c r="H46" s="405" t="s">
        <v>48</v>
      </c>
      <c r="I46" s="405">
        <v>1</v>
      </c>
    </row>
    <row r="47" spans="1:9" ht="25.5">
      <c r="A47" s="75" t="s">
        <v>270</v>
      </c>
      <c r="B47" s="27" t="s">
        <v>271</v>
      </c>
      <c r="C47" s="55" t="s">
        <v>272</v>
      </c>
      <c r="D47" s="405">
        <v>4</v>
      </c>
      <c r="E47" s="405" t="s">
        <v>48</v>
      </c>
      <c r="F47" s="405" t="s">
        <v>48</v>
      </c>
      <c r="G47" s="405" t="s">
        <v>48</v>
      </c>
      <c r="H47" s="405" t="s">
        <v>48</v>
      </c>
      <c r="I47" s="405">
        <v>1</v>
      </c>
    </row>
    <row r="48" spans="1:9">
      <c r="A48" s="75" t="s">
        <v>273</v>
      </c>
      <c r="B48" s="27" t="s">
        <v>274</v>
      </c>
      <c r="C48" s="55" t="s">
        <v>275</v>
      </c>
      <c r="D48" s="405">
        <v>4</v>
      </c>
      <c r="E48" s="405" t="s">
        <v>48</v>
      </c>
      <c r="F48" s="405" t="s">
        <v>48</v>
      </c>
      <c r="G48" s="405" t="s">
        <v>48</v>
      </c>
      <c r="H48" s="405" t="s">
        <v>48</v>
      </c>
      <c r="I48" s="405">
        <v>1</v>
      </c>
    </row>
    <row r="49" spans="1:9">
      <c r="A49" s="75" t="s">
        <v>276</v>
      </c>
      <c r="B49" s="27" t="s">
        <v>277</v>
      </c>
      <c r="C49" s="55" t="s">
        <v>278</v>
      </c>
      <c r="D49" s="405">
        <v>4</v>
      </c>
      <c r="E49" s="405" t="s">
        <v>48</v>
      </c>
      <c r="F49" s="405" t="s">
        <v>48</v>
      </c>
      <c r="G49" s="405" t="s">
        <v>48</v>
      </c>
      <c r="H49" s="405" t="s">
        <v>48</v>
      </c>
      <c r="I49" s="405">
        <v>1</v>
      </c>
    </row>
    <row r="50" spans="1:9">
      <c r="A50" s="71" t="s">
        <v>101</v>
      </c>
      <c r="B50" s="72" t="s">
        <v>102</v>
      </c>
      <c r="C50" s="37"/>
      <c r="D50" s="409"/>
      <c r="E50" s="409"/>
      <c r="F50" s="409"/>
      <c r="G50" s="409"/>
      <c r="H50" s="409"/>
      <c r="I50" s="409"/>
    </row>
    <row r="51" spans="1:9">
      <c r="A51" s="70" t="s">
        <v>110</v>
      </c>
      <c r="B51" s="68" t="s">
        <v>61</v>
      </c>
      <c r="C51" s="37"/>
      <c r="D51" s="405"/>
      <c r="E51" s="405"/>
      <c r="F51" s="405"/>
      <c r="G51" s="405"/>
      <c r="H51" s="405"/>
      <c r="I51" s="405"/>
    </row>
    <row r="52" spans="1:9" s="404" customFormat="1" ht="25.5">
      <c r="A52" s="395" t="s">
        <v>111</v>
      </c>
      <c r="B52" s="396" t="s">
        <v>112</v>
      </c>
      <c r="C52" s="397" t="s">
        <v>600</v>
      </c>
      <c r="D52" s="405">
        <v>4</v>
      </c>
      <c r="E52" s="405" t="s">
        <v>48</v>
      </c>
      <c r="F52" s="405" t="s">
        <v>48</v>
      </c>
      <c r="G52" s="405" t="s">
        <v>48</v>
      </c>
      <c r="H52" s="405" t="s">
        <v>48</v>
      </c>
      <c r="I52" s="405">
        <v>1</v>
      </c>
    </row>
  </sheetData>
  <mergeCells count="13">
    <mergeCell ref="A4:I4"/>
    <mergeCell ref="A5:I5"/>
    <mergeCell ref="A7:I7"/>
    <mergeCell ref="J11:M11"/>
    <mergeCell ref="N11:T11"/>
    <mergeCell ref="A6:I6"/>
    <mergeCell ref="J9:M10"/>
    <mergeCell ref="N9:T10"/>
    <mergeCell ref="D11:I11"/>
    <mergeCell ref="D8:I10"/>
    <mergeCell ref="A8:A12"/>
    <mergeCell ref="B8:B12"/>
    <mergeCell ref="C8:C12"/>
  </mergeCells>
  <pageMargins left="0.78740157480314965" right="0" top="0.78740157480314965" bottom="0" header="0" footer="0"/>
  <pageSetup paperSize="9" scale="7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1"/>
  <sheetViews>
    <sheetView tabSelected="1" topLeftCell="A3" zoomScale="85" zoomScaleNormal="85" zoomScaleSheetLayoutView="51" workbookViewId="0">
      <selection activeCell="A19" sqref="A19"/>
    </sheetView>
  </sheetViews>
  <sheetFormatPr defaultRowHeight="12.75"/>
  <cols>
    <col min="1" max="1" width="11.375" style="24" customWidth="1"/>
    <col min="2" max="2" width="40" style="24" customWidth="1"/>
    <col min="3" max="3" width="19.75" style="24" customWidth="1"/>
    <col min="4" max="4" width="8.125" style="24" customWidth="1"/>
    <col min="5" max="5" width="7" style="24" customWidth="1"/>
    <col min="6" max="6" width="7.75" style="24" customWidth="1"/>
    <col min="7" max="10" width="6" style="24" customWidth="1"/>
    <col min="11" max="11" width="7.75" style="24" customWidth="1"/>
    <col min="12" max="12" width="6" style="24" customWidth="1"/>
    <col min="13" max="13" width="7.625" style="24" customWidth="1"/>
    <col min="14" max="17" width="6" style="24" customWidth="1"/>
    <col min="18" max="18" width="5" style="24" customWidth="1"/>
    <col min="19" max="16384" width="9" style="24"/>
  </cols>
  <sheetData>
    <row r="1" spans="1:17" s="1" customFormat="1" ht="15.75">
      <c r="H1" s="26"/>
      <c r="I1" s="20"/>
      <c r="J1" s="20"/>
      <c r="K1" s="231" t="s">
        <v>386</v>
      </c>
      <c r="L1" s="231"/>
      <c r="M1" s="231"/>
      <c r="N1" s="231"/>
      <c r="O1" s="231"/>
      <c r="P1" s="231"/>
      <c r="Q1" s="231"/>
    </row>
    <row r="2" spans="1:17" s="1" customFormat="1" ht="15.75">
      <c r="H2" s="232" t="s">
        <v>211</v>
      </c>
      <c r="I2" s="232"/>
      <c r="J2" s="232"/>
      <c r="K2" s="232"/>
      <c r="L2" s="232"/>
      <c r="M2" s="232"/>
      <c r="N2" s="232"/>
      <c r="O2" s="232"/>
      <c r="P2" s="232"/>
      <c r="Q2" s="232"/>
    </row>
    <row r="3" spans="1:17" s="1" customFormat="1" ht="18.75">
      <c r="Q3" s="49"/>
    </row>
    <row r="4" spans="1:17" s="23" customFormat="1" ht="15.75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s="1" customFormat="1" ht="15.75">
      <c r="A5" s="259" t="s">
        <v>314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1:17" s="1" customFormat="1" ht="15.75">
      <c r="A6" s="257" t="s">
        <v>212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</row>
    <row r="7" spans="1:17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17" ht="24.75" customHeight="1">
      <c r="A8" s="246" t="s">
        <v>1</v>
      </c>
      <c r="B8" s="246" t="s">
        <v>2</v>
      </c>
      <c r="C8" s="246" t="s">
        <v>3</v>
      </c>
      <c r="D8" s="235" t="s">
        <v>192</v>
      </c>
      <c r="E8" s="235"/>
      <c r="F8" s="235"/>
      <c r="G8" s="235"/>
      <c r="H8" s="235"/>
      <c r="I8" s="235"/>
      <c r="J8" s="235"/>
      <c r="K8" s="272" t="s">
        <v>287</v>
      </c>
      <c r="L8" s="275"/>
      <c r="M8" s="275"/>
      <c r="N8" s="275"/>
      <c r="O8" s="275"/>
      <c r="P8" s="275"/>
      <c r="Q8" s="275"/>
    </row>
    <row r="9" spans="1:17" ht="29.25" customHeight="1">
      <c r="A9" s="246"/>
      <c r="B9" s="246"/>
      <c r="C9" s="246"/>
      <c r="D9" s="235"/>
      <c r="E9" s="235"/>
      <c r="F9" s="235"/>
      <c r="G9" s="235"/>
      <c r="H9" s="235"/>
      <c r="I9" s="235"/>
      <c r="J9" s="235"/>
      <c r="K9" s="273"/>
      <c r="L9" s="276"/>
      <c r="M9" s="276"/>
      <c r="N9" s="276"/>
      <c r="O9" s="276"/>
      <c r="P9" s="276"/>
      <c r="Q9" s="276"/>
    </row>
    <row r="10" spans="1:17" ht="12.75" customHeight="1">
      <c r="A10" s="246"/>
      <c r="B10" s="246"/>
      <c r="C10" s="246"/>
      <c r="D10" s="252" t="s">
        <v>213</v>
      </c>
      <c r="E10" s="252"/>
      <c r="F10" s="252"/>
      <c r="G10" s="252"/>
      <c r="H10" s="252"/>
      <c r="I10" s="252"/>
      <c r="J10" s="252"/>
      <c r="K10" s="252" t="s">
        <v>213</v>
      </c>
      <c r="L10" s="252"/>
      <c r="M10" s="252"/>
      <c r="N10" s="252"/>
      <c r="O10" s="252"/>
      <c r="P10" s="252"/>
      <c r="Q10" s="252"/>
    </row>
    <row r="11" spans="1:17" ht="60.75" customHeight="1">
      <c r="A11" s="246"/>
      <c r="B11" s="246"/>
      <c r="C11" s="246"/>
      <c r="D11" s="53" t="s">
        <v>165</v>
      </c>
      <c r="E11" s="53" t="s">
        <v>166</v>
      </c>
      <c r="F11" s="53" t="s">
        <v>194</v>
      </c>
      <c r="G11" s="53" t="s">
        <v>195</v>
      </c>
      <c r="H11" s="53" t="s">
        <v>196</v>
      </c>
      <c r="I11" s="53" t="s">
        <v>168</v>
      </c>
      <c r="J11" s="64" t="s">
        <v>169</v>
      </c>
      <c r="K11" s="53" t="s">
        <v>165</v>
      </c>
      <c r="L11" s="53" t="s">
        <v>166</v>
      </c>
      <c r="M11" s="53" t="s">
        <v>194</v>
      </c>
      <c r="N11" s="53" t="s">
        <v>195</v>
      </c>
      <c r="O11" s="53" t="s">
        <v>196</v>
      </c>
      <c r="P11" s="53" t="s">
        <v>168</v>
      </c>
      <c r="Q11" s="64" t="s">
        <v>169</v>
      </c>
    </row>
    <row r="12" spans="1:17">
      <c r="A12" s="65">
        <v>1</v>
      </c>
      <c r="B12" s="65">
        <v>2</v>
      </c>
      <c r="C12" s="65">
        <v>3</v>
      </c>
      <c r="D12" s="66" t="s">
        <v>179</v>
      </c>
      <c r="E12" s="66" t="s">
        <v>180</v>
      </c>
      <c r="F12" s="66" t="s">
        <v>181</v>
      </c>
      <c r="G12" s="66" t="s">
        <v>182</v>
      </c>
      <c r="H12" s="66" t="s">
        <v>183</v>
      </c>
      <c r="I12" s="66" t="s">
        <v>184</v>
      </c>
      <c r="J12" s="66" t="s">
        <v>197</v>
      </c>
      <c r="K12" s="66" t="s">
        <v>185</v>
      </c>
      <c r="L12" s="66" t="s">
        <v>186</v>
      </c>
      <c r="M12" s="66" t="s">
        <v>187</v>
      </c>
      <c r="N12" s="66" t="s">
        <v>188</v>
      </c>
      <c r="O12" s="66" t="s">
        <v>189</v>
      </c>
      <c r="P12" s="66" t="s">
        <v>190</v>
      </c>
      <c r="Q12" s="66" t="s">
        <v>198</v>
      </c>
    </row>
    <row r="13" spans="1:17">
      <c r="A13" s="37"/>
      <c r="B13" s="37" t="s">
        <v>28</v>
      </c>
      <c r="C13" s="29" t="s">
        <v>29</v>
      </c>
      <c r="D13" s="118">
        <f>D14+D15</f>
        <v>8.31</v>
      </c>
      <c r="E13" s="29"/>
      <c r="F13" s="29">
        <f>F14+F15</f>
        <v>3.7</v>
      </c>
      <c r="G13" s="29"/>
      <c r="H13" s="29"/>
      <c r="I13" s="29"/>
      <c r="J13" s="410">
        <f>J14+J15</f>
        <v>10</v>
      </c>
      <c r="K13" s="118">
        <f>K14+K15</f>
        <v>8.31</v>
      </c>
      <c r="L13" s="29"/>
      <c r="M13" s="29">
        <f>M14+M15</f>
        <v>3.7</v>
      </c>
      <c r="N13" s="29"/>
      <c r="O13" s="29"/>
      <c r="P13" s="29"/>
      <c r="Q13" s="410">
        <f>Q14+Q15</f>
        <v>10</v>
      </c>
    </row>
    <row r="14" spans="1:17">
      <c r="A14" s="37"/>
      <c r="B14" s="37" t="s">
        <v>30</v>
      </c>
      <c r="C14" s="30" t="s">
        <v>29</v>
      </c>
      <c r="D14" s="119">
        <f>D21+D25+D43</f>
        <v>1.85</v>
      </c>
      <c r="E14" s="30"/>
      <c r="F14" s="30">
        <f>F21+F25+F43</f>
        <v>3.7</v>
      </c>
      <c r="G14" s="30"/>
      <c r="H14" s="30"/>
      <c r="I14" s="30"/>
      <c r="J14" s="402">
        <f>J20+J25+J43</f>
        <v>6</v>
      </c>
      <c r="K14" s="119">
        <f>K21+K25+K43</f>
        <v>1.85</v>
      </c>
      <c r="L14" s="30"/>
      <c r="M14" s="30">
        <f>M21+M25+M43</f>
        <v>3.7</v>
      </c>
      <c r="N14" s="30"/>
      <c r="O14" s="30"/>
      <c r="P14" s="30"/>
      <c r="Q14" s="402">
        <f>Q20+Q25+Q43</f>
        <v>6</v>
      </c>
    </row>
    <row r="15" spans="1:17">
      <c r="A15" s="37"/>
      <c r="B15" s="37" t="s">
        <v>31</v>
      </c>
      <c r="C15" s="30" t="s">
        <v>29</v>
      </c>
      <c r="D15" s="119">
        <f>D29+D50</f>
        <v>6.46</v>
      </c>
      <c r="E15" s="30"/>
      <c r="F15" s="30">
        <f>F29+F50</f>
        <v>0</v>
      </c>
      <c r="G15" s="30"/>
      <c r="H15" s="30"/>
      <c r="I15" s="30"/>
      <c r="J15" s="402">
        <f>J29+J50</f>
        <v>4</v>
      </c>
      <c r="K15" s="119">
        <f>K29+K50</f>
        <v>6.46</v>
      </c>
      <c r="L15" s="30"/>
      <c r="M15" s="30">
        <f>M29+M50</f>
        <v>0</v>
      </c>
      <c r="N15" s="30"/>
      <c r="O15" s="30"/>
      <c r="P15" s="30"/>
      <c r="Q15" s="402">
        <f>Q29+Q50</f>
        <v>4</v>
      </c>
    </row>
    <row r="16" spans="1:17">
      <c r="A16" s="70">
        <v>1</v>
      </c>
      <c r="B16" s="68" t="s">
        <v>32</v>
      </c>
      <c r="C16" s="29" t="s">
        <v>29</v>
      </c>
      <c r="D16" s="118">
        <f>D17</f>
        <v>8.31</v>
      </c>
      <c r="E16" s="29"/>
      <c r="F16" s="29">
        <f>F17</f>
        <v>0</v>
      </c>
      <c r="G16" s="29"/>
      <c r="H16" s="29"/>
      <c r="I16" s="29"/>
      <c r="J16" s="410">
        <v>10</v>
      </c>
      <c r="K16" s="118">
        <f>K17</f>
        <v>8.31</v>
      </c>
      <c r="L16" s="29"/>
      <c r="M16" s="29">
        <f>M17</f>
        <v>3.7</v>
      </c>
      <c r="N16" s="29"/>
      <c r="O16" s="29"/>
      <c r="P16" s="29"/>
      <c r="Q16" s="410">
        <v>10</v>
      </c>
    </row>
    <row r="17" spans="1:17" ht="25.5">
      <c r="A17" s="71" t="s">
        <v>33</v>
      </c>
      <c r="B17" s="68" t="s">
        <v>34</v>
      </c>
      <c r="C17" s="29" t="s">
        <v>29</v>
      </c>
      <c r="D17" s="118">
        <f>D18+D41</f>
        <v>8.31</v>
      </c>
      <c r="E17" s="29"/>
      <c r="F17" s="29">
        <f>F18+F41</f>
        <v>0</v>
      </c>
      <c r="G17" s="29"/>
      <c r="H17" s="29"/>
      <c r="I17" s="29"/>
      <c r="J17" s="410">
        <v>4</v>
      </c>
      <c r="K17" s="118">
        <f>K18+K41</f>
        <v>8.31</v>
      </c>
      <c r="L17" s="29"/>
      <c r="M17" s="29">
        <f>M18+M41</f>
        <v>3.7</v>
      </c>
      <c r="N17" s="29"/>
      <c r="O17" s="29"/>
      <c r="P17" s="29"/>
      <c r="Q17" s="410">
        <v>4</v>
      </c>
    </row>
    <row r="18" spans="1:17">
      <c r="A18" s="71" t="s">
        <v>35</v>
      </c>
      <c r="B18" s="72" t="s">
        <v>36</v>
      </c>
      <c r="C18" s="29" t="s">
        <v>29</v>
      </c>
      <c r="D18" s="118">
        <f>D19+D23</f>
        <v>8.31</v>
      </c>
      <c r="E18" s="29"/>
      <c r="F18" s="29">
        <f>F19+F23</f>
        <v>0</v>
      </c>
      <c r="G18" s="29"/>
      <c r="H18" s="29"/>
      <c r="I18" s="29"/>
      <c r="J18" s="410">
        <v>4</v>
      </c>
      <c r="K18" s="118">
        <f>K19+K23</f>
        <v>8.31</v>
      </c>
      <c r="L18" s="29"/>
      <c r="M18" s="29">
        <f>M19+M23</f>
        <v>3.7</v>
      </c>
      <c r="N18" s="29"/>
      <c r="O18" s="29"/>
      <c r="P18" s="29"/>
      <c r="Q18" s="410">
        <v>4</v>
      </c>
    </row>
    <row r="19" spans="1:17">
      <c r="A19" s="71" t="s">
        <v>37</v>
      </c>
      <c r="B19" s="72" t="s">
        <v>38</v>
      </c>
      <c r="C19" s="29" t="s">
        <v>29</v>
      </c>
      <c r="D19" s="118">
        <f>D20</f>
        <v>0</v>
      </c>
      <c r="E19" s="29"/>
      <c r="F19" s="29">
        <f>F20</f>
        <v>0</v>
      </c>
      <c r="G19" s="29"/>
      <c r="H19" s="29"/>
      <c r="I19" s="29"/>
      <c r="J19" s="410">
        <v>0</v>
      </c>
      <c r="K19" s="118">
        <f>K20</f>
        <v>0</v>
      </c>
      <c r="L19" s="29"/>
      <c r="M19" s="29">
        <f>M20</f>
        <v>3.7</v>
      </c>
      <c r="N19" s="29"/>
      <c r="O19" s="29"/>
      <c r="P19" s="29"/>
      <c r="Q19" s="410">
        <v>0</v>
      </c>
    </row>
    <row r="20" spans="1:17">
      <c r="A20" s="71" t="s">
        <v>39</v>
      </c>
      <c r="B20" s="72" t="s">
        <v>40</v>
      </c>
      <c r="C20" s="29" t="s">
        <v>29</v>
      </c>
      <c r="D20" s="118">
        <v>0</v>
      </c>
      <c r="E20" s="29"/>
      <c r="F20" s="29">
        <v>0</v>
      </c>
      <c r="G20" s="29"/>
      <c r="H20" s="29"/>
      <c r="I20" s="29"/>
      <c r="J20" s="410">
        <v>0</v>
      </c>
      <c r="K20" s="118">
        <v>0</v>
      </c>
      <c r="L20" s="29"/>
      <c r="M20" s="29">
        <f>M21</f>
        <v>3.7</v>
      </c>
      <c r="N20" s="29"/>
      <c r="O20" s="29"/>
      <c r="P20" s="29"/>
      <c r="Q20" s="410">
        <v>0</v>
      </c>
    </row>
    <row r="21" spans="1:17">
      <c r="A21" s="70" t="s">
        <v>43</v>
      </c>
      <c r="B21" s="72" t="s">
        <v>44</v>
      </c>
      <c r="C21" s="30" t="s">
        <v>29</v>
      </c>
      <c r="D21" s="119"/>
      <c r="E21" s="30"/>
      <c r="F21" s="30">
        <f>F22</f>
        <v>3.7</v>
      </c>
      <c r="G21" s="30"/>
      <c r="H21" s="30"/>
      <c r="I21" s="30"/>
      <c r="J21" s="402">
        <v>0</v>
      </c>
      <c r="K21" s="119"/>
      <c r="L21" s="30"/>
      <c r="M21" s="30">
        <f>M22</f>
        <v>3.7</v>
      </c>
      <c r="N21" s="30"/>
      <c r="O21" s="30"/>
      <c r="P21" s="30"/>
      <c r="Q21" s="402">
        <v>0</v>
      </c>
    </row>
    <row r="22" spans="1:17" ht="25.5">
      <c r="A22" s="57" t="s">
        <v>233</v>
      </c>
      <c r="B22" s="74" t="s">
        <v>234</v>
      </c>
      <c r="C22" s="55" t="s">
        <v>235</v>
      </c>
      <c r="D22" s="55" t="s">
        <v>48</v>
      </c>
      <c r="E22" s="55" t="s">
        <v>48</v>
      </c>
      <c r="F22" s="30">
        <v>3.7</v>
      </c>
      <c r="G22" s="55" t="s">
        <v>48</v>
      </c>
      <c r="H22" s="55" t="s">
        <v>48</v>
      </c>
      <c r="I22" s="55" t="s">
        <v>48</v>
      </c>
      <c r="J22" s="402" t="s">
        <v>48</v>
      </c>
      <c r="K22" s="55" t="s">
        <v>48</v>
      </c>
      <c r="L22" s="55" t="s">
        <v>48</v>
      </c>
      <c r="M22" s="30">
        <v>3.7</v>
      </c>
      <c r="N22" s="55" t="s">
        <v>48</v>
      </c>
      <c r="O22" s="55" t="s">
        <v>48</v>
      </c>
      <c r="P22" s="55" t="s">
        <v>48</v>
      </c>
      <c r="Q22" s="402" t="s">
        <v>48</v>
      </c>
    </row>
    <row r="23" spans="1:17">
      <c r="A23" s="71" t="s">
        <v>49</v>
      </c>
      <c r="B23" s="72" t="s">
        <v>50</v>
      </c>
      <c r="C23" s="37"/>
      <c r="D23" s="120">
        <f>D24</f>
        <v>8.31</v>
      </c>
      <c r="E23" s="37"/>
      <c r="F23" s="37">
        <f>F24</f>
        <v>0</v>
      </c>
      <c r="G23" s="37"/>
      <c r="H23" s="37"/>
      <c r="I23" s="37"/>
      <c r="J23" s="410">
        <f>J24</f>
        <v>1</v>
      </c>
      <c r="K23" s="120">
        <f>K24</f>
        <v>8.31</v>
      </c>
      <c r="L23" s="37"/>
      <c r="M23" s="37">
        <f>M24</f>
        <v>0</v>
      </c>
      <c r="N23" s="37"/>
      <c r="O23" s="37"/>
      <c r="P23" s="37"/>
      <c r="Q23" s="410">
        <f>Q24</f>
        <v>1</v>
      </c>
    </row>
    <row r="24" spans="1:17">
      <c r="A24" s="57" t="s">
        <v>51</v>
      </c>
      <c r="B24" s="74" t="s">
        <v>52</v>
      </c>
      <c r="C24" s="55"/>
      <c r="D24" s="121">
        <f>D25+D29</f>
        <v>8.31</v>
      </c>
      <c r="E24" s="55"/>
      <c r="F24" s="55">
        <f>F25+F29</f>
        <v>0</v>
      </c>
      <c r="G24" s="55"/>
      <c r="H24" s="55"/>
      <c r="I24" s="55"/>
      <c r="J24" s="402">
        <f>J25</f>
        <v>1</v>
      </c>
      <c r="K24" s="121">
        <f>K25+K29</f>
        <v>8.31</v>
      </c>
      <c r="L24" s="55"/>
      <c r="M24" s="55">
        <f>M25+M29</f>
        <v>0</v>
      </c>
      <c r="N24" s="55"/>
      <c r="O24" s="55"/>
      <c r="P24" s="55"/>
      <c r="Q24" s="402">
        <f>Q25</f>
        <v>1</v>
      </c>
    </row>
    <row r="25" spans="1:17">
      <c r="A25" s="70" t="s">
        <v>53</v>
      </c>
      <c r="B25" s="72" t="s">
        <v>44</v>
      </c>
      <c r="C25" s="37"/>
      <c r="D25" s="118">
        <f>SUM(D26:D28)</f>
        <v>1.85</v>
      </c>
      <c r="E25" s="37"/>
      <c r="F25" s="29">
        <f>SUM(F26:F28)</f>
        <v>0</v>
      </c>
      <c r="G25" s="37"/>
      <c r="H25" s="37"/>
      <c r="I25" s="37"/>
      <c r="J25" s="410">
        <f>SUM(J26:J28)</f>
        <v>1</v>
      </c>
      <c r="K25" s="118">
        <f>SUM(K26:K28)</f>
        <v>1.85</v>
      </c>
      <c r="L25" s="37"/>
      <c r="M25" s="29">
        <f>SUM(M26:M28)</f>
        <v>0</v>
      </c>
      <c r="N25" s="37"/>
      <c r="O25" s="37"/>
      <c r="P25" s="37"/>
      <c r="Q25" s="410">
        <f>SUM(Q26:Q28)</f>
        <v>1</v>
      </c>
    </row>
    <row r="26" spans="1:17" ht="25.5">
      <c r="A26" s="57" t="s">
        <v>236</v>
      </c>
      <c r="B26" s="27" t="s">
        <v>289</v>
      </c>
      <c r="C26" s="55" t="s">
        <v>237</v>
      </c>
      <c r="D26" s="122">
        <v>0.8</v>
      </c>
      <c r="E26" s="63" t="s">
        <v>48</v>
      </c>
      <c r="F26" s="55"/>
      <c r="G26" s="63" t="s">
        <v>48</v>
      </c>
      <c r="H26" s="63" t="s">
        <v>48</v>
      </c>
      <c r="I26" s="63" t="s">
        <v>48</v>
      </c>
      <c r="J26" s="402" t="s">
        <v>48</v>
      </c>
      <c r="K26" s="122">
        <v>0.8</v>
      </c>
      <c r="L26" s="63" t="s">
        <v>48</v>
      </c>
      <c r="M26" s="31"/>
      <c r="N26" s="63" t="s">
        <v>48</v>
      </c>
      <c r="O26" s="63" t="s">
        <v>48</v>
      </c>
      <c r="P26" s="63" t="s">
        <v>48</v>
      </c>
      <c r="Q26" s="402" t="s">
        <v>48</v>
      </c>
    </row>
    <row r="27" spans="1:17" ht="25.5">
      <c r="A27" s="57" t="s">
        <v>238</v>
      </c>
      <c r="B27" s="27" t="s">
        <v>290</v>
      </c>
      <c r="C27" s="55" t="s">
        <v>239</v>
      </c>
      <c r="D27" s="122">
        <v>0.8</v>
      </c>
      <c r="E27" s="63" t="s">
        <v>48</v>
      </c>
      <c r="F27" s="55"/>
      <c r="G27" s="63" t="s">
        <v>48</v>
      </c>
      <c r="H27" s="63" t="s">
        <v>48</v>
      </c>
      <c r="I27" s="63" t="s">
        <v>48</v>
      </c>
      <c r="J27" s="402" t="s">
        <v>48</v>
      </c>
      <c r="K27" s="122">
        <v>0.8</v>
      </c>
      <c r="L27" s="63" t="s">
        <v>48</v>
      </c>
      <c r="M27" s="31"/>
      <c r="N27" s="63" t="s">
        <v>48</v>
      </c>
      <c r="O27" s="63" t="s">
        <v>48</v>
      </c>
      <c r="P27" s="63" t="s">
        <v>48</v>
      </c>
      <c r="Q27" s="402" t="s">
        <v>48</v>
      </c>
    </row>
    <row r="28" spans="1:17" ht="51">
      <c r="A28" s="57" t="s">
        <v>240</v>
      </c>
      <c r="B28" s="27" t="s">
        <v>291</v>
      </c>
      <c r="C28" s="55" t="s">
        <v>241</v>
      </c>
      <c r="D28" s="122">
        <v>0.25</v>
      </c>
      <c r="E28" s="63" t="s">
        <v>48</v>
      </c>
      <c r="F28" s="55"/>
      <c r="G28" s="63" t="s">
        <v>48</v>
      </c>
      <c r="H28" s="63" t="s">
        <v>48</v>
      </c>
      <c r="I28" s="63" t="s">
        <v>48</v>
      </c>
      <c r="J28" s="402">
        <v>1</v>
      </c>
      <c r="K28" s="122">
        <v>0.25</v>
      </c>
      <c r="L28" s="63" t="s">
        <v>48</v>
      </c>
      <c r="M28" s="31"/>
      <c r="N28" s="63" t="s">
        <v>48</v>
      </c>
      <c r="O28" s="63" t="s">
        <v>48</v>
      </c>
      <c r="P28" s="63" t="s">
        <v>48</v>
      </c>
      <c r="Q28" s="402">
        <v>1</v>
      </c>
    </row>
    <row r="29" spans="1:17">
      <c r="A29" s="70" t="s">
        <v>60</v>
      </c>
      <c r="B29" s="72" t="s">
        <v>61</v>
      </c>
      <c r="C29" s="37"/>
      <c r="D29" s="118">
        <f>SUM(D30:D40)</f>
        <v>6.46</v>
      </c>
      <c r="E29" s="37"/>
      <c r="F29" s="29">
        <f>SUM(F30:F40)</f>
        <v>0</v>
      </c>
      <c r="G29" s="37"/>
      <c r="H29" s="37"/>
      <c r="I29" s="37"/>
      <c r="J29" s="410">
        <f>SUM(J30:J40)</f>
        <v>3</v>
      </c>
      <c r="K29" s="118">
        <f>SUM(K30:K40)</f>
        <v>6.46</v>
      </c>
      <c r="L29" s="37"/>
      <c r="M29" s="29">
        <f>SUM(M30:M40)</f>
        <v>0</v>
      </c>
      <c r="N29" s="37"/>
      <c r="O29" s="37"/>
      <c r="P29" s="37"/>
      <c r="Q29" s="410">
        <f>SUM(Q30:Q40)</f>
        <v>3</v>
      </c>
    </row>
    <row r="30" spans="1:17" ht="25.5">
      <c r="A30" s="57" t="s">
        <v>242</v>
      </c>
      <c r="B30" s="27" t="s">
        <v>292</v>
      </c>
      <c r="C30" s="55" t="s">
        <v>243</v>
      </c>
      <c r="D30" s="122"/>
      <c r="E30" s="63" t="s">
        <v>48</v>
      </c>
      <c r="F30" s="31"/>
      <c r="G30" s="63" t="s">
        <v>48</v>
      </c>
      <c r="H30" s="63" t="s">
        <v>48</v>
      </c>
      <c r="I30" s="63" t="s">
        <v>48</v>
      </c>
      <c r="J30" s="402">
        <v>3</v>
      </c>
      <c r="K30" s="122"/>
      <c r="L30" s="63" t="s">
        <v>48</v>
      </c>
      <c r="M30" s="31"/>
      <c r="N30" s="63" t="s">
        <v>48</v>
      </c>
      <c r="O30" s="63" t="s">
        <v>48</v>
      </c>
      <c r="P30" s="63" t="s">
        <v>48</v>
      </c>
      <c r="Q30" s="402">
        <v>3</v>
      </c>
    </row>
    <row r="31" spans="1:17" ht="25.5">
      <c r="A31" s="57" t="s">
        <v>244</v>
      </c>
      <c r="B31" s="27" t="s">
        <v>293</v>
      </c>
      <c r="C31" s="55" t="s">
        <v>245</v>
      </c>
      <c r="D31" s="122"/>
      <c r="E31" s="63" t="s">
        <v>48</v>
      </c>
      <c r="F31" s="31"/>
      <c r="G31" s="63" t="s">
        <v>48</v>
      </c>
      <c r="H31" s="63" t="s">
        <v>48</v>
      </c>
      <c r="I31" s="63" t="s">
        <v>48</v>
      </c>
      <c r="J31" s="402" t="s">
        <v>48</v>
      </c>
      <c r="K31" s="122"/>
      <c r="L31" s="63" t="s">
        <v>48</v>
      </c>
      <c r="M31" s="31"/>
      <c r="N31" s="63" t="s">
        <v>48</v>
      </c>
      <c r="O31" s="63" t="s">
        <v>48</v>
      </c>
      <c r="P31" s="63" t="s">
        <v>48</v>
      </c>
      <c r="Q31" s="402" t="s">
        <v>48</v>
      </c>
    </row>
    <row r="32" spans="1:17" ht="25.5">
      <c r="A32" s="57" t="s">
        <v>246</v>
      </c>
      <c r="B32" s="27" t="s">
        <v>294</v>
      </c>
      <c r="C32" s="55" t="s">
        <v>247</v>
      </c>
      <c r="D32" s="122">
        <v>0.8</v>
      </c>
      <c r="E32" s="63" t="s">
        <v>48</v>
      </c>
      <c r="F32" s="31"/>
      <c r="G32" s="63" t="s">
        <v>48</v>
      </c>
      <c r="H32" s="63" t="s">
        <v>48</v>
      </c>
      <c r="I32" s="63" t="s">
        <v>48</v>
      </c>
      <c r="J32" s="402" t="s">
        <v>48</v>
      </c>
      <c r="K32" s="122">
        <v>0.8</v>
      </c>
      <c r="L32" s="63" t="s">
        <v>48</v>
      </c>
      <c r="M32" s="31"/>
      <c r="N32" s="63" t="s">
        <v>48</v>
      </c>
      <c r="O32" s="63" t="s">
        <v>48</v>
      </c>
      <c r="P32" s="63" t="s">
        <v>48</v>
      </c>
      <c r="Q32" s="402" t="s">
        <v>48</v>
      </c>
    </row>
    <row r="33" spans="1:17" ht="25.5">
      <c r="A33" s="57" t="s">
        <v>248</v>
      </c>
      <c r="B33" s="27" t="s">
        <v>295</v>
      </c>
      <c r="C33" s="55" t="s">
        <v>249</v>
      </c>
      <c r="D33" s="122">
        <v>0.8</v>
      </c>
      <c r="E33" s="63" t="s">
        <v>48</v>
      </c>
      <c r="F33" s="31"/>
      <c r="G33" s="63" t="s">
        <v>48</v>
      </c>
      <c r="H33" s="63" t="s">
        <v>48</v>
      </c>
      <c r="I33" s="63" t="s">
        <v>48</v>
      </c>
      <c r="J33" s="402" t="s">
        <v>48</v>
      </c>
      <c r="K33" s="122">
        <v>0.8</v>
      </c>
      <c r="L33" s="63" t="s">
        <v>48</v>
      </c>
      <c r="M33" s="31"/>
      <c r="N33" s="63" t="s">
        <v>48</v>
      </c>
      <c r="O33" s="63" t="s">
        <v>48</v>
      </c>
      <c r="P33" s="63" t="s">
        <v>48</v>
      </c>
      <c r="Q33" s="402" t="s">
        <v>48</v>
      </c>
    </row>
    <row r="34" spans="1:17" ht="25.5">
      <c r="A34" s="57" t="s">
        <v>250</v>
      </c>
      <c r="B34" s="27" t="s">
        <v>296</v>
      </c>
      <c r="C34" s="55" t="s">
        <v>251</v>
      </c>
      <c r="D34" s="122">
        <v>0.4</v>
      </c>
      <c r="E34" s="63" t="s">
        <v>48</v>
      </c>
      <c r="F34" s="31"/>
      <c r="G34" s="63" t="s">
        <v>48</v>
      </c>
      <c r="H34" s="63" t="s">
        <v>48</v>
      </c>
      <c r="I34" s="63" t="s">
        <v>48</v>
      </c>
      <c r="J34" s="402" t="s">
        <v>48</v>
      </c>
      <c r="K34" s="122">
        <v>0.4</v>
      </c>
      <c r="L34" s="63" t="s">
        <v>48</v>
      </c>
      <c r="M34" s="31"/>
      <c r="N34" s="63" t="s">
        <v>48</v>
      </c>
      <c r="O34" s="63" t="s">
        <v>48</v>
      </c>
      <c r="P34" s="63" t="s">
        <v>48</v>
      </c>
      <c r="Q34" s="402" t="s">
        <v>48</v>
      </c>
    </row>
    <row r="35" spans="1:17" ht="25.5">
      <c r="A35" s="57" t="s">
        <v>252</v>
      </c>
      <c r="B35" s="27" t="s">
        <v>297</v>
      </c>
      <c r="C35" s="55" t="s">
        <v>253</v>
      </c>
      <c r="D35" s="122">
        <v>0.8</v>
      </c>
      <c r="E35" s="63" t="s">
        <v>48</v>
      </c>
      <c r="F35" s="31"/>
      <c r="G35" s="63" t="s">
        <v>48</v>
      </c>
      <c r="H35" s="63" t="s">
        <v>48</v>
      </c>
      <c r="I35" s="63" t="s">
        <v>48</v>
      </c>
      <c r="J35" s="402" t="s">
        <v>48</v>
      </c>
      <c r="K35" s="122">
        <v>0.8</v>
      </c>
      <c r="L35" s="63" t="s">
        <v>48</v>
      </c>
      <c r="M35" s="31"/>
      <c r="N35" s="63" t="s">
        <v>48</v>
      </c>
      <c r="O35" s="63" t="s">
        <v>48</v>
      </c>
      <c r="P35" s="63" t="s">
        <v>48</v>
      </c>
      <c r="Q35" s="402" t="s">
        <v>48</v>
      </c>
    </row>
    <row r="36" spans="1:17" ht="25.5">
      <c r="A36" s="57" t="s">
        <v>254</v>
      </c>
      <c r="B36" s="27" t="s">
        <v>298</v>
      </c>
      <c r="C36" s="55" t="s">
        <v>255</v>
      </c>
      <c r="D36" s="122">
        <v>0.4</v>
      </c>
      <c r="E36" s="63" t="s">
        <v>48</v>
      </c>
      <c r="F36" s="31"/>
      <c r="G36" s="63" t="s">
        <v>48</v>
      </c>
      <c r="H36" s="63" t="s">
        <v>48</v>
      </c>
      <c r="I36" s="63" t="s">
        <v>48</v>
      </c>
      <c r="J36" s="402" t="s">
        <v>48</v>
      </c>
      <c r="K36" s="122">
        <v>0.4</v>
      </c>
      <c r="L36" s="63" t="s">
        <v>48</v>
      </c>
      <c r="M36" s="31"/>
      <c r="N36" s="63" t="s">
        <v>48</v>
      </c>
      <c r="O36" s="63" t="s">
        <v>48</v>
      </c>
      <c r="P36" s="63" t="s">
        <v>48</v>
      </c>
      <c r="Q36" s="402" t="s">
        <v>48</v>
      </c>
    </row>
    <row r="37" spans="1:17" ht="25.5">
      <c r="A37" s="57" t="s">
        <v>256</v>
      </c>
      <c r="B37" s="27" t="s">
        <v>299</v>
      </c>
      <c r="C37" s="55" t="s">
        <v>257</v>
      </c>
      <c r="D37" s="122">
        <v>1.26</v>
      </c>
      <c r="E37" s="63" t="s">
        <v>48</v>
      </c>
      <c r="F37" s="31"/>
      <c r="G37" s="63" t="s">
        <v>48</v>
      </c>
      <c r="H37" s="63" t="s">
        <v>48</v>
      </c>
      <c r="I37" s="63" t="s">
        <v>48</v>
      </c>
      <c r="J37" s="402" t="s">
        <v>48</v>
      </c>
      <c r="K37" s="122">
        <v>1.26</v>
      </c>
      <c r="L37" s="63" t="s">
        <v>48</v>
      </c>
      <c r="M37" s="31"/>
      <c r="N37" s="63" t="s">
        <v>48</v>
      </c>
      <c r="O37" s="63" t="s">
        <v>48</v>
      </c>
      <c r="P37" s="63" t="s">
        <v>48</v>
      </c>
      <c r="Q37" s="402" t="s">
        <v>48</v>
      </c>
    </row>
    <row r="38" spans="1:17" ht="25.5">
      <c r="A38" s="57" t="s">
        <v>258</v>
      </c>
      <c r="B38" s="27" t="s">
        <v>300</v>
      </c>
      <c r="C38" s="55" t="s">
        <v>259</v>
      </c>
      <c r="D38" s="122">
        <v>0.4</v>
      </c>
      <c r="E38" s="63" t="s">
        <v>48</v>
      </c>
      <c r="F38" s="31"/>
      <c r="G38" s="63" t="s">
        <v>48</v>
      </c>
      <c r="H38" s="63" t="s">
        <v>48</v>
      </c>
      <c r="I38" s="63" t="s">
        <v>48</v>
      </c>
      <c r="J38" s="402" t="s">
        <v>48</v>
      </c>
      <c r="K38" s="122">
        <v>0.4</v>
      </c>
      <c r="L38" s="63" t="s">
        <v>48</v>
      </c>
      <c r="M38" s="31"/>
      <c r="N38" s="63" t="s">
        <v>48</v>
      </c>
      <c r="O38" s="63" t="s">
        <v>48</v>
      </c>
      <c r="P38" s="63" t="s">
        <v>48</v>
      </c>
      <c r="Q38" s="402" t="s">
        <v>48</v>
      </c>
    </row>
    <row r="39" spans="1:17" ht="25.5">
      <c r="A39" s="57" t="s">
        <v>260</v>
      </c>
      <c r="B39" s="27" t="s">
        <v>301</v>
      </c>
      <c r="C39" s="55" t="s">
        <v>261</v>
      </c>
      <c r="D39" s="122">
        <v>0.8</v>
      </c>
      <c r="E39" s="63" t="s">
        <v>48</v>
      </c>
      <c r="F39" s="31"/>
      <c r="G39" s="63" t="s">
        <v>48</v>
      </c>
      <c r="H39" s="63" t="s">
        <v>48</v>
      </c>
      <c r="I39" s="63" t="s">
        <v>48</v>
      </c>
      <c r="J39" s="402" t="s">
        <v>48</v>
      </c>
      <c r="K39" s="122">
        <v>0.8</v>
      </c>
      <c r="L39" s="63" t="s">
        <v>48</v>
      </c>
      <c r="M39" s="31"/>
      <c r="N39" s="63" t="s">
        <v>48</v>
      </c>
      <c r="O39" s="63" t="s">
        <v>48</v>
      </c>
      <c r="P39" s="63" t="s">
        <v>48</v>
      </c>
      <c r="Q39" s="402" t="s">
        <v>48</v>
      </c>
    </row>
    <row r="40" spans="1:17" ht="25.5">
      <c r="A40" s="57" t="s">
        <v>262</v>
      </c>
      <c r="B40" s="27" t="s">
        <v>302</v>
      </c>
      <c r="C40" s="55" t="s">
        <v>263</v>
      </c>
      <c r="D40" s="122">
        <v>0.8</v>
      </c>
      <c r="E40" s="63" t="s">
        <v>48</v>
      </c>
      <c r="F40" s="31"/>
      <c r="G40" s="63" t="s">
        <v>48</v>
      </c>
      <c r="H40" s="63" t="s">
        <v>48</v>
      </c>
      <c r="I40" s="63" t="s">
        <v>48</v>
      </c>
      <c r="J40" s="402" t="s">
        <v>48</v>
      </c>
      <c r="K40" s="122">
        <v>0.8</v>
      </c>
      <c r="L40" s="63" t="s">
        <v>48</v>
      </c>
      <c r="M40" s="31"/>
      <c r="N40" s="63" t="s">
        <v>48</v>
      </c>
      <c r="O40" s="63" t="s">
        <v>48</v>
      </c>
      <c r="P40" s="63" t="s">
        <v>48</v>
      </c>
      <c r="Q40" s="402" t="s">
        <v>48</v>
      </c>
    </row>
    <row r="41" spans="1:17">
      <c r="A41" s="71" t="s">
        <v>74</v>
      </c>
      <c r="B41" s="72" t="s">
        <v>75</v>
      </c>
      <c r="C41" s="37"/>
      <c r="D41" s="55"/>
      <c r="E41" s="37"/>
      <c r="F41" s="55"/>
      <c r="G41" s="37"/>
      <c r="H41" s="37"/>
      <c r="I41" s="37"/>
      <c r="J41" s="402">
        <f>J42</f>
        <v>6</v>
      </c>
      <c r="K41" s="55"/>
      <c r="L41" s="37"/>
      <c r="M41" s="55"/>
      <c r="N41" s="37"/>
      <c r="O41" s="37"/>
      <c r="P41" s="37"/>
      <c r="Q41" s="402">
        <f>Q42</f>
        <v>6</v>
      </c>
    </row>
    <row r="42" spans="1:17">
      <c r="A42" s="57" t="s">
        <v>76</v>
      </c>
      <c r="B42" s="74" t="s">
        <v>77</v>
      </c>
      <c r="C42" s="55"/>
      <c r="D42" s="37"/>
      <c r="E42" s="55"/>
      <c r="F42" s="37"/>
      <c r="G42" s="55"/>
      <c r="H42" s="55"/>
      <c r="I42" s="55"/>
      <c r="J42" s="410">
        <f>J43+J49</f>
        <v>6</v>
      </c>
      <c r="K42" s="37"/>
      <c r="L42" s="55"/>
      <c r="M42" s="37"/>
      <c r="N42" s="55"/>
      <c r="O42" s="55"/>
      <c r="P42" s="55"/>
      <c r="Q42" s="410">
        <f>Q43+Q49</f>
        <v>6</v>
      </c>
    </row>
    <row r="43" spans="1:17">
      <c r="A43" s="70" t="s">
        <v>78</v>
      </c>
      <c r="B43" s="72" t="s">
        <v>44</v>
      </c>
      <c r="C43" s="37"/>
      <c r="D43" s="55"/>
      <c r="E43" s="37"/>
      <c r="F43" s="55"/>
      <c r="G43" s="37"/>
      <c r="H43" s="37"/>
      <c r="I43" s="37"/>
      <c r="J43" s="402">
        <f>SUM(J44:J48)</f>
        <v>5</v>
      </c>
      <c r="K43" s="55"/>
      <c r="L43" s="37"/>
      <c r="M43" s="55"/>
      <c r="N43" s="37"/>
      <c r="O43" s="37"/>
      <c r="P43" s="37"/>
      <c r="Q43" s="402">
        <f>SUM(Q44:Q48)</f>
        <v>5</v>
      </c>
    </row>
    <row r="44" spans="1:17">
      <c r="A44" s="75" t="s">
        <v>264</v>
      </c>
      <c r="B44" s="27" t="s">
        <v>265</v>
      </c>
      <c r="C44" s="55" t="s">
        <v>266</v>
      </c>
      <c r="D44" s="55"/>
      <c r="E44" s="63" t="s">
        <v>48</v>
      </c>
      <c r="F44" s="55"/>
      <c r="G44" s="63" t="s">
        <v>48</v>
      </c>
      <c r="H44" s="63" t="s">
        <v>48</v>
      </c>
      <c r="I44" s="63" t="s">
        <v>48</v>
      </c>
      <c r="J44" s="402">
        <v>1</v>
      </c>
      <c r="K44" s="55"/>
      <c r="L44" s="63" t="s">
        <v>48</v>
      </c>
      <c r="M44" s="55"/>
      <c r="N44" s="63" t="s">
        <v>48</v>
      </c>
      <c r="O44" s="63" t="s">
        <v>48</v>
      </c>
      <c r="P44" s="63" t="s">
        <v>48</v>
      </c>
      <c r="Q44" s="402">
        <v>1</v>
      </c>
    </row>
    <row r="45" spans="1:17">
      <c r="A45" s="75" t="s">
        <v>267</v>
      </c>
      <c r="B45" s="27" t="s">
        <v>268</v>
      </c>
      <c r="C45" s="55" t="s">
        <v>269</v>
      </c>
      <c r="D45" s="55"/>
      <c r="E45" s="63" t="s">
        <v>48</v>
      </c>
      <c r="F45" s="55"/>
      <c r="G45" s="63" t="s">
        <v>48</v>
      </c>
      <c r="H45" s="63" t="s">
        <v>48</v>
      </c>
      <c r="I45" s="63" t="s">
        <v>48</v>
      </c>
      <c r="J45" s="402">
        <v>1</v>
      </c>
      <c r="K45" s="55"/>
      <c r="L45" s="63" t="s">
        <v>48</v>
      </c>
      <c r="M45" s="55"/>
      <c r="N45" s="63" t="s">
        <v>48</v>
      </c>
      <c r="O45" s="63" t="s">
        <v>48</v>
      </c>
      <c r="P45" s="63" t="s">
        <v>48</v>
      </c>
      <c r="Q45" s="402">
        <v>1</v>
      </c>
    </row>
    <row r="46" spans="1:17" ht="25.5">
      <c r="A46" s="75" t="s">
        <v>270</v>
      </c>
      <c r="B46" s="27" t="s">
        <v>271</v>
      </c>
      <c r="C46" s="55" t="s">
        <v>272</v>
      </c>
      <c r="D46" s="55"/>
      <c r="E46" s="63" t="s">
        <v>48</v>
      </c>
      <c r="F46" s="55"/>
      <c r="G46" s="63" t="s">
        <v>48</v>
      </c>
      <c r="H46" s="63" t="s">
        <v>48</v>
      </c>
      <c r="I46" s="63" t="s">
        <v>48</v>
      </c>
      <c r="J46" s="402">
        <v>1</v>
      </c>
      <c r="K46" s="55"/>
      <c r="L46" s="63" t="s">
        <v>48</v>
      </c>
      <c r="M46" s="55"/>
      <c r="N46" s="63" t="s">
        <v>48</v>
      </c>
      <c r="O46" s="63" t="s">
        <v>48</v>
      </c>
      <c r="P46" s="63" t="s">
        <v>48</v>
      </c>
      <c r="Q46" s="402">
        <v>1</v>
      </c>
    </row>
    <row r="47" spans="1:17">
      <c r="A47" s="75" t="s">
        <v>273</v>
      </c>
      <c r="B47" s="27" t="s">
        <v>274</v>
      </c>
      <c r="C47" s="55" t="s">
        <v>275</v>
      </c>
      <c r="D47" s="55"/>
      <c r="E47" s="63" t="s">
        <v>48</v>
      </c>
      <c r="F47" s="55"/>
      <c r="G47" s="63" t="s">
        <v>48</v>
      </c>
      <c r="H47" s="63" t="s">
        <v>48</v>
      </c>
      <c r="I47" s="63" t="s">
        <v>48</v>
      </c>
      <c r="J47" s="402">
        <v>1</v>
      </c>
      <c r="K47" s="55"/>
      <c r="L47" s="63" t="s">
        <v>48</v>
      </c>
      <c r="M47" s="55"/>
      <c r="N47" s="63" t="s">
        <v>48</v>
      </c>
      <c r="O47" s="63" t="s">
        <v>48</v>
      </c>
      <c r="P47" s="63" t="s">
        <v>48</v>
      </c>
      <c r="Q47" s="402">
        <v>1</v>
      </c>
    </row>
    <row r="48" spans="1:17">
      <c r="A48" s="75" t="s">
        <v>276</v>
      </c>
      <c r="B48" s="27" t="s">
        <v>277</v>
      </c>
      <c r="C48" s="55" t="s">
        <v>278</v>
      </c>
      <c r="D48" s="37"/>
      <c r="E48" s="63" t="s">
        <v>48</v>
      </c>
      <c r="F48" s="37"/>
      <c r="G48" s="63" t="s">
        <v>48</v>
      </c>
      <c r="H48" s="63" t="s">
        <v>48</v>
      </c>
      <c r="I48" s="63" t="s">
        <v>48</v>
      </c>
      <c r="J48" s="402">
        <v>1</v>
      </c>
      <c r="K48" s="37"/>
      <c r="L48" s="63" t="s">
        <v>48</v>
      </c>
      <c r="M48" s="37"/>
      <c r="N48" s="63" t="s">
        <v>48</v>
      </c>
      <c r="O48" s="63" t="s">
        <v>48</v>
      </c>
      <c r="P48" s="63" t="s">
        <v>48</v>
      </c>
      <c r="Q48" s="402">
        <v>1</v>
      </c>
    </row>
    <row r="49" spans="1:17">
      <c r="A49" s="71" t="s">
        <v>101</v>
      </c>
      <c r="B49" s="72" t="s">
        <v>102</v>
      </c>
      <c r="C49" s="37"/>
      <c r="D49" s="37"/>
      <c r="E49" s="37"/>
      <c r="F49" s="37"/>
      <c r="G49" s="37"/>
      <c r="H49" s="37"/>
      <c r="I49" s="37"/>
      <c r="J49" s="410">
        <f>J50</f>
        <v>1</v>
      </c>
      <c r="K49" s="37"/>
      <c r="L49" s="37"/>
      <c r="M49" s="37"/>
      <c r="N49" s="37"/>
      <c r="O49" s="37"/>
      <c r="P49" s="37"/>
      <c r="Q49" s="410">
        <f>Q50</f>
        <v>1</v>
      </c>
    </row>
    <row r="50" spans="1:17">
      <c r="A50" s="70" t="s">
        <v>110</v>
      </c>
      <c r="B50" s="68" t="s">
        <v>61</v>
      </c>
      <c r="C50" s="37"/>
      <c r="D50" s="55"/>
      <c r="E50" s="37"/>
      <c r="F50" s="55"/>
      <c r="G50" s="37"/>
      <c r="H50" s="37"/>
      <c r="I50" s="37"/>
      <c r="J50" s="402">
        <f>J51</f>
        <v>1</v>
      </c>
      <c r="K50" s="55"/>
      <c r="L50" s="37"/>
      <c r="M50" s="55"/>
      <c r="N50" s="37"/>
      <c r="O50" s="37"/>
      <c r="P50" s="37"/>
      <c r="Q50" s="402">
        <f>Q51</f>
        <v>1</v>
      </c>
    </row>
    <row r="51" spans="1:17" s="408" customFormat="1" ht="25.5">
      <c r="A51" s="395" t="s">
        <v>111</v>
      </c>
      <c r="B51" s="396" t="s">
        <v>112</v>
      </c>
      <c r="C51" s="397" t="s">
        <v>600</v>
      </c>
      <c r="D51" s="405"/>
      <c r="E51" s="407" t="s">
        <v>48</v>
      </c>
      <c r="F51" s="405"/>
      <c r="G51" s="407" t="s">
        <v>48</v>
      </c>
      <c r="H51" s="407" t="s">
        <v>48</v>
      </c>
      <c r="I51" s="407" t="s">
        <v>48</v>
      </c>
      <c r="J51" s="402">
        <v>1</v>
      </c>
      <c r="K51" s="405"/>
      <c r="L51" s="407" t="s">
        <v>48</v>
      </c>
      <c r="M51" s="405"/>
      <c r="N51" s="407" t="s">
        <v>48</v>
      </c>
      <c r="O51" s="407" t="s">
        <v>48</v>
      </c>
      <c r="P51" s="407" t="s">
        <v>48</v>
      </c>
      <c r="Q51" s="402">
        <v>1</v>
      </c>
    </row>
  </sheetData>
  <mergeCells count="12">
    <mergeCell ref="K1:Q1"/>
    <mergeCell ref="H2:Q2"/>
    <mergeCell ref="A4:Q4"/>
    <mergeCell ref="A5:Q5"/>
    <mergeCell ref="A6:Q6"/>
    <mergeCell ref="K10:Q10"/>
    <mergeCell ref="D8:J9"/>
    <mergeCell ref="K8:Q9"/>
    <mergeCell ref="D10:J10"/>
    <mergeCell ref="A8:A11"/>
    <mergeCell ref="B8:B11"/>
    <mergeCell ref="C8:C11"/>
  </mergeCells>
  <pageMargins left="0.39370078740157483" right="0" top="0.78740157480314965" bottom="0" header="0" footer="0"/>
  <pageSetup paperSize="9" scale="81" fitToHeight="0" orientation="landscape" horizontalDpi="300" verticalDpi="300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B1:N48"/>
  <sheetViews>
    <sheetView topLeftCell="F18" zoomScale="80" zoomScaleNormal="80" workbookViewId="0">
      <selection activeCell="M2" sqref="M2"/>
    </sheetView>
  </sheetViews>
  <sheetFormatPr defaultRowHeight="15.75"/>
  <cols>
    <col min="1" max="1" width="3.875" style="28" customWidth="1"/>
    <col min="2" max="2" width="12" style="28" customWidth="1"/>
    <col min="3" max="3" width="59.75" style="28" customWidth="1"/>
    <col min="4" max="4" width="29.875" style="28" customWidth="1"/>
    <col min="5" max="6" width="15.625" style="28" customWidth="1"/>
    <col min="7" max="7" width="18.75" style="28" customWidth="1"/>
    <col min="8" max="8" width="20.125" style="28" customWidth="1"/>
    <col min="9" max="10" width="15.625" style="28" customWidth="1"/>
    <col min="11" max="11" width="20.75" style="28" customWidth="1"/>
    <col min="12" max="12" width="18.875" style="28" customWidth="1"/>
    <col min="13" max="13" width="15.625" style="28" customWidth="1"/>
    <col min="14" max="16384" width="9" style="28"/>
  </cols>
  <sheetData>
    <row r="1" spans="2:14">
      <c r="H1" s="24"/>
      <c r="M1" s="25" t="s">
        <v>395</v>
      </c>
      <c r="N1" s="42"/>
    </row>
    <row r="2" spans="2:14">
      <c r="F2" s="90"/>
      <c r="H2" s="26"/>
      <c r="K2" s="43"/>
      <c r="M2" s="26" t="s">
        <v>211</v>
      </c>
      <c r="N2" s="43"/>
    </row>
    <row r="3" spans="2:14">
      <c r="F3" s="91"/>
      <c r="H3" s="24"/>
    </row>
    <row r="4" spans="2:14">
      <c r="B4" s="233" t="s">
        <v>385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2:14">
      <c r="B5" s="234" t="s">
        <v>200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2:14">
      <c r="B6" s="234" t="s">
        <v>201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</row>
    <row r="7" spans="2:14" s="91" customFormat="1" ht="15.75" customHeight="1"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5"/>
    </row>
    <row r="8" spans="2:14" s="92" customFormat="1" ht="33.75" customHeight="1">
      <c r="B8" s="230" t="s">
        <v>1</v>
      </c>
      <c r="C8" s="230" t="s">
        <v>2</v>
      </c>
      <c r="D8" s="230" t="s">
        <v>3</v>
      </c>
      <c r="E8" s="230" t="s">
        <v>4</v>
      </c>
      <c r="F8" s="230"/>
      <c r="G8" s="230"/>
      <c r="H8" s="230"/>
      <c r="I8" s="230"/>
      <c r="J8" s="230"/>
      <c r="K8" s="230"/>
      <c r="L8" s="230"/>
      <c r="M8" s="230"/>
    </row>
    <row r="9" spans="2:14" ht="123.75" customHeight="1">
      <c r="B9" s="230"/>
      <c r="C9" s="230"/>
      <c r="D9" s="230"/>
      <c r="E9" s="93" t="s">
        <v>5</v>
      </c>
      <c r="F9" s="230" t="s">
        <v>6</v>
      </c>
      <c r="G9" s="230"/>
      <c r="H9" s="227" t="s">
        <v>7</v>
      </c>
      <c r="I9" s="228"/>
      <c r="J9" s="93" t="s">
        <v>8</v>
      </c>
      <c r="K9" s="93" t="s">
        <v>9</v>
      </c>
      <c r="L9" s="93" t="s">
        <v>10</v>
      </c>
      <c r="M9" s="93" t="s">
        <v>11</v>
      </c>
    </row>
    <row r="10" spans="2:14" ht="91.5" customHeight="1">
      <c r="B10" s="230"/>
      <c r="C10" s="230"/>
      <c r="D10" s="230"/>
      <c r="E10" s="93" t="s">
        <v>12</v>
      </c>
      <c r="F10" s="93" t="s">
        <v>13</v>
      </c>
      <c r="G10" s="93" t="s">
        <v>14</v>
      </c>
      <c r="H10" s="93" t="s">
        <v>15</v>
      </c>
      <c r="I10" s="35" t="s">
        <v>16</v>
      </c>
      <c r="J10" s="93" t="s">
        <v>17</v>
      </c>
      <c r="K10" s="93" t="s">
        <v>12</v>
      </c>
      <c r="L10" s="93" t="s">
        <v>12</v>
      </c>
      <c r="M10" s="93" t="s">
        <v>12</v>
      </c>
    </row>
    <row r="11" spans="2:14" ht="25.5">
      <c r="B11" s="230"/>
      <c r="C11" s="230"/>
      <c r="D11" s="230"/>
      <c r="E11" s="149" t="s">
        <v>210</v>
      </c>
      <c r="F11" s="149" t="s">
        <v>210</v>
      </c>
      <c r="G11" s="149" t="s">
        <v>210</v>
      </c>
      <c r="H11" s="149" t="s">
        <v>210</v>
      </c>
      <c r="I11" s="149" t="s">
        <v>210</v>
      </c>
      <c r="J11" s="149" t="s">
        <v>210</v>
      </c>
      <c r="K11" s="149" t="s">
        <v>210</v>
      </c>
      <c r="L11" s="149" t="s">
        <v>210</v>
      </c>
      <c r="M11" s="149" t="s">
        <v>210</v>
      </c>
    </row>
    <row r="12" spans="2:14" ht="22.5" hidden="1" customHeight="1">
      <c r="B12" s="94">
        <v>1</v>
      </c>
      <c r="C12" s="95">
        <v>2</v>
      </c>
      <c r="D12" s="94">
        <v>3</v>
      </c>
      <c r="E12" s="96" t="s">
        <v>19</v>
      </c>
      <c r="F12" s="96" t="s">
        <v>20</v>
      </c>
      <c r="G12" s="96" t="s">
        <v>21</v>
      </c>
      <c r="H12" s="96" t="s">
        <v>22</v>
      </c>
      <c r="I12" s="96" t="s">
        <v>22</v>
      </c>
      <c r="J12" s="96" t="s">
        <v>24</v>
      </c>
      <c r="K12" s="96" t="s">
        <v>25</v>
      </c>
      <c r="L12" s="96" t="s">
        <v>26</v>
      </c>
      <c r="M12" s="96" t="s">
        <v>27</v>
      </c>
    </row>
    <row r="13" spans="2:14" ht="15.75" customHeight="1">
      <c r="B13" s="67"/>
      <c r="C13" s="139" t="s">
        <v>28</v>
      </c>
      <c r="D13" s="29" t="s">
        <v>29</v>
      </c>
      <c r="E13" s="29">
        <f t="shared" ref="E13:M13" si="0">E14+E15</f>
        <v>0</v>
      </c>
      <c r="F13" s="30">
        <f t="shared" si="0"/>
        <v>0.16000000000000003</v>
      </c>
      <c r="G13" s="29">
        <f t="shared" si="0"/>
        <v>9.7000000000000011</v>
      </c>
      <c r="H13" s="29">
        <f t="shared" si="0"/>
        <v>0</v>
      </c>
      <c r="I13" s="29">
        <f t="shared" si="0"/>
        <v>5.4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</row>
    <row r="14" spans="2:14">
      <c r="B14" s="67"/>
      <c r="C14" s="140" t="s">
        <v>30</v>
      </c>
      <c r="D14" s="29" t="s">
        <v>29</v>
      </c>
      <c r="E14" s="29">
        <f>E22+E26+E45</f>
        <v>0</v>
      </c>
      <c r="F14" s="30">
        <f t="shared" ref="F14:M14" si="1">F22+F26+F45</f>
        <v>0.16000000000000003</v>
      </c>
      <c r="G14" s="29">
        <f t="shared" si="1"/>
        <v>0.84000000000000008</v>
      </c>
      <c r="H14" s="29">
        <f t="shared" si="1"/>
        <v>0</v>
      </c>
      <c r="I14" s="29">
        <f t="shared" si="1"/>
        <v>5.4</v>
      </c>
      <c r="J14" s="29">
        <f t="shared" si="1"/>
        <v>0</v>
      </c>
      <c r="K14" s="29">
        <f t="shared" si="1"/>
        <v>0</v>
      </c>
      <c r="L14" s="29">
        <f t="shared" si="1"/>
        <v>0</v>
      </c>
      <c r="M14" s="29">
        <f t="shared" si="1"/>
        <v>0</v>
      </c>
    </row>
    <row r="15" spans="2:14">
      <c r="B15" s="67"/>
      <c r="C15" s="140" t="s">
        <v>31</v>
      </c>
      <c r="D15" s="29" t="s">
        <v>29</v>
      </c>
      <c r="E15" s="29">
        <f>E30+E47</f>
        <v>0</v>
      </c>
      <c r="F15" s="30">
        <f t="shared" ref="F15:M15" si="2">F30+F47</f>
        <v>0</v>
      </c>
      <c r="G15" s="29">
        <f t="shared" si="2"/>
        <v>8.8600000000000012</v>
      </c>
      <c r="H15" s="29">
        <f t="shared" si="2"/>
        <v>0</v>
      </c>
      <c r="I15" s="29">
        <f t="shared" si="2"/>
        <v>0</v>
      </c>
      <c r="J15" s="29">
        <f t="shared" si="2"/>
        <v>0</v>
      </c>
      <c r="K15" s="29">
        <f t="shared" si="2"/>
        <v>0</v>
      </c>
      <c r="L15" s="29">
        <f t="shared" si="2"/>
        <v>0</v>
      </c>
      <c r="M15" s="29">
        <f t="shared" si="2"/>
        <v>0</v>
      </c>
    </row>
    <row r="16" spans="2:14">
      <c r="B16" s="141">
        <v>1</v>
      </c>
      <c r="C16" s="139" t="s">
        <v>32</v>
      </c>
      <c r="D16" s="29" t="s">
        <v>29</v>
      </c>
      <c r="E16" s="29">
        <f t="shared" ref="E16:M17" si="3">E17</f>
        <v>0</v>
      </c>
      <c r="F16" s="30">
        <f t="shared" si="3"/>
        <v>0.16000000000000003</v>
      </c>
      <c r="G16" s="29">
        <f t="shared" si="3"/>
        <v>9.7000000000000011</v>
      </c>
      <c r="H16" s="29">
        <v>0</v>
      </c>
      <c r="I16" s="29">
        <f>I17</f>
        <v>5.4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</row>
    <row r="17" spans="2:13">
      <c r="B17" s="142" t="s">
        <v>33</v>
      </c>
      <c r="C17" s="139" t="s">
        <v>34</v>
      </c>
      <c r="D17" s="29" t="s">
        <v>29</v>
      </c>
      <c r="E17" s="29">
        <f t="shared" si="3"/>
        <v>0</v>
      </c>
      <c r="F17" s="30">
        <f t="shared" si="3"/>
        <v>0.16000000000000003</v>
      </c>
      <c r="G17" s="29">
        <f t="shared" si="3"/>
        <v>9.7000000000000011</v>
      </c>
      <c r="H17" s="29">
        <v>0</v>
      </c>
      <c r="I17" s="29">
        <f>I19</f>
        <v>5.4</v>
      </c>
      <c r="J17" s="29">
        <f t="shared" si="3"/>
        <v>0</v>
      </c>
      <c r="K17" s="29">
        <f t="shared" si="3"/>
        <v>0</v>
      </c>
      <c r="L17" s="29">
        <f t="shared" si="3"/>
        <v>0</v>
      </c>
      <c r="M17" s="29">
        <f t="shared" si="3"/>
        <v>0</v>
      </c>
    </row>
    <row r="18" spans="2:13">
      <c r="B18" s="142" t="s">
        <v>35</v>
      </c>
      <c r="C18" s="72" t="s">
        <v>36</v>
      </c>
      <c r="D18" s="29" t="s">
        <v>29</v>
      </c>
      <c r="E18" s="29">
        <f t="shared" ref="E18:M18" si="4">E19+E24</f>
        <v>0</v>
      </c>
      <c r="F18" s="29">
        <f t="shared" si="4"/>
        <v>0.16000000000000003</v>
      </c>
      <c r="G18" s="29">
        <f t="shared" si="4"/>
        <v>9.7000000000000011</v>
      </c>
      <c r="H18" s="29">
        <v>0</v>
      </c>
      <c r="I18" s="29">
        <f>I19</f>
        <v>5.4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</row>
    <row r="19" spans="2:13">
      <c r="B19" s="142" t="s">
        <v>37</v>
      </c>
      <c r="C19" s="72" t="s">
        <v>38</v>
      </c>
      <c r="D19" s="29" t="s">
        <v>29</v>
      </c>
      <c r="E19" s="29">
        <f t="shared" ref="E19:M21" si="5">E20</f>
        <v>0</v>
      </c>
      <c r="F19" s="29">
        <f t="shared" si="5"/>
        <v>0</v>
      </c>
      <c r="G19" s="29">
        <f t="shared" si="5"/>
        <v>0</v>
      </c>
      <c r="H19" s="29">
        <v>0</v>
      </c>
      <c r="I19" s="29">
        <f>I20</f>
        <v>5.4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</row>
    <row r="20" spans="2:13">
      <c r="B20" s="142" t="s">
        <v>39</v>
      </c>
      <c r="C20" s="72" t="s">
        <v>40</v>
      </c>
      <c r="D20" s="29" t="s">
        <v>29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v>0</v>
      </c>
      <c r="I20" s="29">
        <f>I21</f>
        <v>5.4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</row>
    <row r="21" spans="2:13">
      <c r="B21" s="70" t="s">
        <v>41</v>
      </c>
      <c r="C21" s="72" t="s">
        <v>42</v>
      </c>
      <c r="D21" s="30" t="s">
        <v>29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v>0</v>
      </c>
      <c r="I21" s="30">
        <f>I22</f>
        <v>5.4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</row>
    <row r="22" spans="2:13">
      <c r="B22" s="70" t="s">
        <v>43</v>
      </c>
      <c r="C22" s="72" t="s">
        <v>44</v>
      </c>
      <c r="D22" s="73" t="s">
        <v>29</v>
      </c>
      <c r="E22" s="30"/>
      <c r="F22" s="55"/>
      <c r="G22" s="30"/>
      <c r="H22" s="30"/>
      <c r="I22" s="30">
        <f>I23</f>
        <v>5.4</v>
      </c>
      <c r="J22" s="30"/>
      <c r="K22" s="30"/>
      <c r="L22" s="30"/>
      <c r="M22" s="30"/>
    </row>
    <row r="23" spans="2:13" ht="25.5">
      <c r="B23" s="143" t="s">
        <v>315</v>
      </c>
      <c r="C23" s="74" t="s">
        <v>316</v>
      </c>
      <c r="D23" s="55" t="s">
        <v>317</v>
      </c>
      <c r="E23" s="55" t="s">
        <v>48</v>
      </c>
      <c r="F23" s="55" t="s">
        <v>48</v>
      </c>
      <c r="G23" s="55" t="s">
        <v>48</v>
      </c>
      <c r="H23" s="55" t="s">
        <v>48</v>
      </c>
      <c r="I23" s="30">
        <v>5.4</v>
      </c>
      <c r="J23" s="55" t="s">
        <v>48</v>
      </c>
      <c r="K23" s="55" t="s">
        <v>48</v>
      </c>
      <c r="L23" s="55" t="s">
        <v>48</v>
      </c>
      <c r="M23" s="55" t="s">
        <v>48</v>
      </c>
    </row>
    <row r="24" spans="2:13">
      <c r="B24" s="142" t="s">
        <v>49</v>
      </c>
      <c r="C24" s="72" t="s">
        <v>50</v>
      </c>
      <c r="D24" s="67" t="s">
        <v>29</v>
      </c>
      <c r="E24" s="144"/>
      <c r="F24" s="144">
        <f>F25</f>
        <v>0.16000000000000003</v>
      </c>
      <c r="G24" s="144">
        <f>G25</f>
        <v>9.7000000000000011</v>
      </c>
      <c r="H24" s="144"/>
      <c r="I24" s="144"/>
      <c r="J24" s="144"/>
      <c r="K24" s="144"/>
      <c r="L24" s="144"/>
      <c r="M24" s="144"/>
    </row>
    <row r="25" spans="2:13" ht="21" customHeight="1">
      <c r="B25" s="143" t="s">
        <v>51</v>
      </c>
      <c r="C25" s="74" t="s">
        <v>52</v>
      </c>
      <c r="D25" s="73" t="s">
        <v>29</v>
      </c>
      <c r="E25" s="145"/>
      <c r="F25" s="145">
        <f>F26+F30</f>
        <v>0.16000000000000003</v>
      </c>
      <c r="G25" s="145">
        <f>G26+G30</f>
        <v>9.7000000000000011</v>
      </c>
      <c r="H25" s="145"/>
      <c r="I25" s="145"/>
      <c r="J25" s="145"/>
      <c r="K25" s="145"/>
      <c r="L25" s="145"/>
      <c r="M25" s="145"/>
    </row>
    <row r="26" spans="2:13" ht="37.5" customHeight="1">
      <c r="B26" s="70" t="s">
        <v>53</v>
      </c>
      <c r="C26" s="72" t="s">
        <v>44</v>
      </c>
      <c r="D26" s="67" t="s">
        <v>29</v>
      </c>
      <c r="E26" s="144"/>
      <c r="F26" s="29">
        <f>SUM(F27:F29)</f>
        <v>0.16000000000000003</v>
      </c>
      <c r="G26" s="29">
        <f>SUM(G27:G29)</f>
        <v>0.84000000000000008</v>
      </c>
      <c r="H26" s="144"/>
      <c r="I26" s="144"/>
      <c r="J26" s="29"/>
      <c r="K26" s="29"/>
      <c r="L26" s="29"/>
      <c r="M26" s="29"/>
    </row>
    <row r="27" spans="2:13" ht="25.5">
      <c r="B27" s="143" t="s">
        <v>318</v>
      </c>
      <c r="C27" s="146" t="s">
        <v>319</v>
      </c>
      <c r="D27" s="55" t="s">
        <v>320</v>
      </c>
      <c r="E27" s="55" t="s">
        <v>48</v>
      </c>
      <c r="F27" s="55" t="s">
        <v>48</v>
      </c>
      <c r="G27" s="29">
        <v>0.8</v>
      </c>
      <c r="H27" s="55" t="s">
        <v>48</v>
      </c>
      <c r="I27" s="55" t="s">
        <v>48</v>
      </c>
      <c r="J27" s="55" t="s">
        <v>48</v>
      </c>
      <c r="K27" s="55" t="s">
        <v>48</v>
      </c>
      <c r="L27" s="55" t="s">
        <v>48</v>
      </c>
      <c r="M27" s="55" t="s">
        <v>48</v>
      </c>
    </row>
    <row r="28" spans="2:13" ht="25.5">
      <c r="B28" s="143" t="s">
        <v>321</v>
      </c>
      <c r="C28" s="27" t="s">
        <v>370</v>
      </c>
      <c r="D28" s="55" t="s">
        <v>322</v>
      </c>
      <c r="E28" s="55" t="s">
        <v>48</v>
      </c>
      <c r="F28" s="55">
        <f>0.8-0.32-0.32</f>
        <v>0.16000000000000003</v>
      </c>
      <c r="G28" s="31" t="s">
        <v>48</v>
      </c>
      <c r="H28" s="55" t="s">
        <v>48</v>
      </c>
      <c r="I28" s="55" t="s">
        <v>48</v>
      </c>
      <c r="J28" s="55" t="s">
        <v>48</v>
      </c>
      <c r="K28" s="55" t="s">
        <v>48</v>
      </c>
      <c r="L28" s="55" t="s">
        <v>48</v>
      </c>
      <c r="M28" s="55" t="s">
        <v>48</v>
      </c>
    </row>
    <row r="29" spans="2:13">
      <c r="B29" s="143" t="s">
        <v>323</v>
      </c>
      <c r="C29" s="27" t="s">
        <v>371</v>
      </c>
      <c r="D29" s="55" t="s">
        <v>324</v>
      </c>
      <c r="E29" s="55" t="s">
        <v>48</v>
      </c>
      <c r="F29" s="55" t="s">
        <v>48</v>
      </c>
      <c r="G29" s="31">
        <v>0.04</v>
      </c>
      <c r="H29" s="55" t="s">
        <v>48</v>
      </c>
      <c r="I29" s="55" t="s">
        <v>48</v>
      </c>
      <c r="J29" s="55" t="s">
        <v>48</v>
      </c>
      <c r="K29" s="55" t="s">
        <v>48</v>
      </c>
      <c r="L29" s="55" t="s">
        <v>48</v>
      </c>
      <c r="M29" s="55" t="s">
        <v>48</v>
      </c>
    </row>
    <row r="30" spans="2:13">
      <c r="B30" s="70" t="s">
        <v>60</v>
      </c>
      <c r="C30" s="72" t="s">
        <v>61</v>
      </c>
      <c r="D30" s="67" t="s">
        <v>29</v>
      </c>
      <c r="E30" s="29"/>
      <c r="F30" s="37"/>
      <c r="G30" s="144">
        <f>SUM(G31:G43)</f>
        <v>8.8600000000000012</v>
      </c>
      <c r="H30" s="144"/>
      <c r="I30" s="144"/>
      <c r="J30" s="144"/>
      <c r="K30" s="144"/>
      <c r="L30" s="144"/>
      <c r="M30" s="144"/>
    </row>
    <row r="31" spans="2:13" ht="25.5">
      <c r="B31" s="143" t="s">
        <v>325</v>
      </c>
      <c r="C31" s="60" t="s">
        <v>372</v>
      </c>
      <c r="D31" s="55" t="s">
        <v>327</v>
      </c>
      <c r="E31" s="55" t="s">
        <v>48</v>
      </c>
      <c r="F31" s="55" t="s">
        <v>48</v>
      </c>
      <c r="G31" s="31">
        <v>0.8</v>
      </c>
      <c r="H31" s="55" t="s">
        <v>48</v>
      </c>
      <c r="I31" s="55" t="s">
        <v>48</v>
      </c>
      <c r="J31" s="55" t="s">
        <v>48</v>
      </c>
      <c r="K31" s="55" t="s">
        <v>48</v>
      </c>
      <c r="L31" s="55" t="s">
        <v>48</v>
      </c>
      <c r="M31" s="55" t="s">
        <v>48</v>
      </c>
    </row>
    <row r="32" spans="2:13">
      <c r="B32" s="143" t="s">
        <v>328</v>
      </c>
      <c r="C32" s="60" t="s">
        <v>373</v>
      </c>
      <c r="D32" s="55" t="s">
        <v>330</v>
      </c>
      <c r="E32" s="55" t="s">
        <v>48</v>
      </c>
      <c r="F32" s="55" t="s">
        <v>48</v>
      </c>
      <c r="G32" s="31">
        <v>0.8</v>
      </c>
      <c r="H32" s="55" t="s">
        <v>48</v>
      </c>
      <c r="I32" s="55" t="s">
        <v>48</v>
      </c>
      <c r="J32" s="55" t="s">
        <v>48</v>
      </c>
      <c r="K32" s="55" t="s">
        <v>48</v>
      </c>
      <c r="L32" s="55" t="s">
        <v>48</v>
      </c>
      <c r="M32" s="55" t="s">
        <v>48</v>
      </c>
    </row>
    <row r="33" spans="2:13" ht="25.5">
      <c r="B33" s="143" t="s">
        <v>331</v>
      </c>
      <c r="C33" s="60" t="s">
        <v>374</v>
      </c>
      <c r="D33" s="55" t="s">
        <v>333</v>
      </c>
      <c r="E33" s="55" t="s">
        <v>48</v>
      </c>
      <c r="F33" s="55" t="s">
        <v>48</v>
      </c>
      <c r="G33" s="31">
        <v>0.4</v>
      </c>
      <c r="H33" s="55" t="s">
        <v>48</v>
      </c>
      <c r="I33" s="55" t="s">
        <v>48</v>
      </c>
      <c r="J33" s="55" t="s">
        <v>48</v>
      </c>
      <c r="K33" s="55" t="s">
        <v>48</v>
      </c>
      <c r="L33" s="55" t="s">
        <v>48</v>
      </c>
      <c r="M33" s="55" t="s">
        <v>48</v>
      </c>
    </row>
    <row r="34" spans="2:13" ht="25.5">
      <c r="B34" s="143" t="s">
        <v>334</v>
      </c>
      <c r="C34" s="60" t="s">
        <v>375</v>
      </c>
      <c r="D34" s="55" t="s">
        <v>336</v>
      </c>
      <c r="E34" s="55" t="s">
        <v>48</v>
      </c>
      <c r="F34" s="55" t="s">
        <v>48</v>
      </c>
      <c r="G34" s="31">
        <f>0.63*2</f>
        <v>1.26</v>
      </c>
      <c r="H34" s="55" t="s">
        <v>48</v>
      </c>
      <c r="I34" s="55" t="s">
        <v>48</v>
      </c>
      <c r="J34" s="55" t="s">
        <v>48</v>
      </c>
      <c r="K34" s="55" t="s">
        <v>48</v>
      </c>
      <c r="L34" s="55" t="s">
        <v>48</v>
      </c>
      <c r="M34" s="55" t="s">
        <v>48</v>
      </c>
    </row>
    <row r="35" spans="2:13">
      <c r="B35" s="143" t="s">
        <v>337</v>
      </c>
      <c r="C35" s="60" t="s">
        <v>376</v>
      </c>
      <c r="D35" s="55" t="s">
        <v>339</v>
      </c>
      <c r="E35" s="55" t="s">
        <v>48</v>
      </c>
      <c r="F35" s="55" t="s">
        <v>48</v>
      </c>
      <c r="G35" s="31">
        <v>0.4</v>
      </c>
      <c r="H35" s="55" t="s">
        <v>48</v>
      </c>
      <c r="I35" s="55" t="s">
        <v>48</v>
      </c>
      <c r="J35" s="55" t="s">
        <v>48</v>
      </c>
      <c r="K35" s="55" t="s">
        <v>48</v>
      </c>
      <c r="L35" s="55" t="s">
        <v>48</v>
      </c>
      <c r="M35" s="55" t="s">
        <v>48</v>
      </c>
    </row>
    <row r="36" spans="2:13" ht="25.5">
      <c r="B36" s="143" t="s">
        <v>340</v>
      </c>
      <c r="C36" s="60" t="s">
        <v>377</v>
      </c>
      <c r="D36" s="55" t="s">
        <v>342</v>
      </c>
      <c r="E36" s="55" t="s">
        <v>48</v>
      </c>
      <c r="F36" s="55" t="s">
        <v>48</v>
      </c>
      <c r="G36" s="31">
        <v>0.8</v>
      </c>
      <c r="H36" s="55" t="s">
        <v>48</v>
      </c>
      <c r="I36" s="55" t="s">
        <v>48</v>
      </c>
      <c r="J36" s="55" t="s">
        <v>48</v>
      </c>
      <c r="K36" s="55" t="s">
        <v>48</v>
      </c>
      <c r="L36" s="55" t="s">
        <v>48</v>
      </c>
      <c r="M36" s="55" t="s">
        <v>48</v>
      </c>
    </row>
    <row r="37" spans="2:13" ht="25.5">
      <c r="B37" s="143" t="s">
        <v>343</v>
      </c>
      <c r="C37" s="60" t="s">
        <v>378</v>
      </c>
      <c r="D37" s="55" t="s">
        <v>345</v>
      </c>
      <c r="E37" s="55" t="s">
        <v>48</v>
      </c>
      <c r="F37" s="55" t="s">
        <v>48</v>
      </c>
      <c r="G37" s="31">
        <v>0.8</v>
      </c>
      <c r="H37" s="55" t="s">
        <v>48</v>
      </c>
      <c r="I37" s="55" t="s">
        <v>48</v>
      </c>
      <c r="J37" s="55" t="s">
        <v>48</v>
      </c>
      <c r="K37" s="55" t="s">
        <v>48</v>
      </c>
      <c r="L37" s="55" t="s">
        <v>48</v>
      </c>
      <c r="M37" s="55" t="s">
        <v>48</v>
      </c>
    </row>
    <row r="38" spans="2:13" ht="25.5">
      <c r="B38" s="143" t="s">
        <v>346</v>
      </c>
      <c r="C38" s="60" t="s">
        <v>379</v>
      </c>
      <c r="D38" s="55" t="s">
        <v>347</v>
      </c>
      <c r="E38" s="55" t="s">
        <v>48</v>
      </c>
      <c r="F38" s="55" t="s">
        <v>48</v>
      </c>
      <c r="G38" s="31">
        <v>0.8</v>
      </c>
      <c r="H38" s="55" t="s">
        <v>48</v>
      </c>
      <c r="I38" s="55" t="s">
        <v>48</v>
      </c>
      <c r="J38" s="55" t="s">
        <v>48</v>
      </c>
      <c r="K38" s="55" t="s">
        <v>48</v>
      </c>
      <c r="L38" s="55" t="s">
        <v>48</v>
      </c>
      <c r="M38" s="55" t="s">
        <v>48</v>
      </c>
    </row>
    <row r="39" spans="2:13">
      <c r="B39" s="143" t="s">
        <v>348</v>
      </c>
      <c r="C39" s="60" t="s">
        <v>380</v>
      </c>
      <c r="D39" s="55" t="s">
        <v>350</v>
      </c>
      <c r="E39" s="55" t="s">
        <v>48</v>
      </c>
      <c r="F39" s="55" t="s">
        <v>48</v>
      </c>
      <c r="G39" s="31">
        <v>0.8</v>
      </c>
      <c r="H39" s="55" t="s">
        <v>48</v>
      </c>
      <c r="I39" s="55" t="s">
        <v>48</v>
      </c>
      <c r="J39" s="55" t="s">
        <v>48</v>
      </c>
      <c r="K39" s="55" t="s">
        <v>48</v>
      </c>
      <c r="L39" s="55" t="s">
        <v>48</v>
      </c>
      <c r="M39" s="55" t="s">
        <v>48</v>
      </c>
    </row>
    <row r="40" spans="2:13" ht="25.5">
      <c r="B40" s="143" t="s">
        <v>351</v>
      </c>
      <c r="C40" s="60" t="s">
        <v>381</v>
      </c>
      <c r="D40" s="55" t="s">
        <v>353</v>
      </c>
      <c r="E40" s="55" t="s">
        <v>48</v>
      </c>
      <c r="F40" s="55" t="s">
        <v>48</v>
      </c>
      <c r="G40" s="31">
        <v>0.4</v>
      </c>
      <c r="H40" s="55" t="s">
        <v>48</v>
      </c>
      <c r="I40" s="55" t="s">
        <v>48</v>
      </c>
      <c r="J40" s="55" t="s">
        <v>48</v>
      </c>
      <c r="K40" s="55" t="s">
        <v>48</v>
      </c>
      <c r="L40" s="55" t="s">
        <v>48</v>
      </c>
      <c r="M40" s="55" t="s">
        <v>48</v>
      </c>
    </row>
    <row r="41" spans="2:13" ht="25.5">
      <c r="B41" s="143" t="s">
        <v>354</v>
      </c>
      <c r="C41" s="60" t="s">
        <v>382</v>
      </c>
      <c r="D41" s="55" t="s">
        <v>356</v>
      </c>
      <c r="E41" s="55" t="s">
        <v>48</v>
      </c>
      <c r="F41" s="55" t="s">
        <v>48</v>
      </c>
      <c r="G41" s="31">
        <v>0.8</v>
      </c>
      <c r="H41" s="55" t="s">
        <v>48</v>
      </c>
      <c r="I41" s="55" t="s">
        <v>48</v>
      </c>
      <c r="J41" s="55" t="s">
        <v>48</v>
      </c>
      <c r="K41" s="55" t="s">
        <v>48</v>
      </c>
      <c r="L41" s="55" t="s">
        <v>48</v>
      </c>
      <c r="M41" s="55" t="s">
        <v>48</v>
      </c>
    </row>
    <row r="42" spans="2:13" ht="25.5">
      <c r="B42" s="143" t="s">
        <v>357</v>
      </c>
      <c r="C42" s="60" t="s">
        <v>383</v>
      </c>
      <c r="D42" s="55" t="s">
        <v>359</v>
      </c>
      <c r="E42" s="55" t="s">
        <v>48</v>
      </c>
      <c r="F42" s="55" t="s">
        <v>48</v>
      </c>
      <c r="G42" s="31">
        <v>0.4</v>
      </c>
      <c r="H42" s="55" t="s">
        <v>48</v>
      </c>
      <c r="I42" s="55" t="s">
        <v>48</v>
      </c>
      <c r="J42" s="55" t="s">
        <v>48</v>
      </c>
      <c r="K42" s="55" t="s">
        <v>48</v>
      </c>
      <c r="L42" s="55" t="s">
        <v>48</v>
      </c>
      <c r="M42" s="55" t="s">
        <v>48</v>
      </c>
    </row>
    <row r="43" spans="2:13" ht="25.5">
      <c r="B43" s="143" t="s">
        <v>360</v>
      </c>
      <c r="C43" s="60" t="s">
        <v>384</v>
      </c>
      <c r="D43" s="55" t="s">
        <v>362</v>
      </c>
      <c r="E43" s="55" t="s">
        <v>48</v>
      </c>
      <c r="F43" s="55" t="s">
        <v>48</v>
      </c>
      <c r="G43" s="31">
        <v>0.4</v>
      </c>
      <c r="H43" s="55" t="s">
        <v>48</v>
      </c>
      <c r="I43" s="55" t="s">
        <v>48</v>
      </c>
      <c r="J43" s="55" t="s">
        <v>48</v>
      </c>
      <c r="K43" s="55" t="s">
        <v>48</v>
      </c>
      <c r="L43" s="55" t="s">
        <v>48</v>
      </c>
      <c r="M43" s="55" t="s">
        <v>48</v>
      </c>
    </row>
    <row r="44" spans="2:13">
      <c r="B44" s="142" t="s">
        <v>101</v>
      </c>
      <c r="C44" s="72" t="s">
        <v>102</v>
      </c>
      <c r="D44" s="67" t="s">
        <v>29</v>
      </c>
      <c r="E44" s="147"/>
      <c r="F44" s="147"/>
      <c r="G44" s="148">
        <v>0</v>
      </c>
      <c r="H44" s="147"/>
      <c r="I44" s="147"/>
      <c r="J44" s="147"/>
      <c r="K44" s="147"/>
      <c r="L44" s="147"/>
      <c r="M44" s="147"/>
    </row>
    <row r="45" spans="2:13">
      <c r="B45" s="70" t="s">
        <v>103</v>
      </c>
      <c r="C45" s="72" t="s">
        <v>44</v>
      </c>
      <c r="D45" s="67" t="s">
        <v>29</v>
      </c>
      <c r="E45" s="147"/>
      <c r="F45" s="147"/>
      <c r="G45" s="148">
        <v>0</v>
      </c>
      <c r="H45" s="147"/>
      <c r="I45" s="147"/>
      <c r="J45" s="147"/>
      <c r="K45" s="147"/>
      <c r="L45" s="147"/>
      <c r="M45" s="147"/>
    </row>
    <row r="46" spans="2:13">
      <c r="B46" s="143" t="s">
        <v>363</v>
      </c>
      <c r="C46" s="60" t="s">
        <v>364</v>
      </c>
      <c r="D46" s="55" t="s">
        <v>365</v>
      </c>
      <c r="E46" s="55" t="s">
        <v>48</v>
      </c>
      <c r="F46" s="55" t="s">
        <v>48</v>
      </c>
      <c r="G46" s="55" t="s">
        <v>48</v>
      </c>
      <c r="H46" s="55" t="s">
        <v>48</v>
      </c>
      <c r="I46" s="55" t="s">
        <v>48</v>
      </c>
      <c r="J46" s="55" t="s">
        <v>48</v>
      </c>
      <c r="K46" s="55" t="s">
        <v>48</v>
      </c>
      <c r="L46" s="55" t="s">
        <v>48</v>
      </c>
      <c r="M46" s="55" t="s">
        <v>48</v>
      </c>
    </row>
    <row r="47" spans="2:13">
      <c r="B47" s="70" t="s">
        <v>110</v>
      </c>
      <c r="C47" s="72" t="s">
        <v>61</v>
      </c>
      <c r="D47" s="67" t="s">
        <v>29</v>
      </c>
      <c r="E47" s="147"/>
      <c r="F47" s="147"/>
      <c r="G47" s="148">
        <v>0</v>
      </c>
      <c r="H47" s="147"/>
      <c r="I47" s="147"/>
      <c r="J47" s="147"/>
      <c r="K47" s="147"/>
      <c r="L47" s="147"/>
      <c r="M47" s="147"/>
    </row>
    <row r="48" spans="2:13">
      <c r="B48" s="143" t="s">
        <v>279</v>
      </c>
      <c r="C48" s="60" t="s">
        <v>280</v>
      </c>
      <c r="D48" s="55" t="s">
        <v>366</v>
      </c>
      <c r="E48" s="55" t="s">
        <v>48</v>
      </c>
      <c r="F48" s="55" t="s">
        <v>48</v>
      </c>
      <c r="G48" s="55" t="s">
        <v>48</v>
      </c>
      <c r="H48" s="55" t="s">
        <v>48</v>
      </c>
      <c r="I48" s="55" t="s">
        <v>48</v>
      </c>
      <c r="J48" s="55" t="s">
        <v>48</v>
      </c>
      <c r="K48" s="55" t="s">
        <v>48</v>
      </c>
      <c r="L48" s="55" t="s">
        <v>48</v>
      </c>
      <c r="M48" s="55" t="s">
        <v>48</v>
      </c>
    </row>
  </sheetData>
  <mergeCells count="10">
    <mergeCell ref="B4:M4"/>
    <mergeCell ref="B5:M5"/>
    <mergeCell ref="B6:M6"/>
    <mergeCell ref="B7:M7"/>
    <mergeCell ref="B8:B11"/>
    <mergeCell ref="C8:C11"/>
    <mergeCell ref="D8:D11"/>
    <mergeCell ref="E8:M8"/>
    <mergeCell ref="F9:G9"/>
    <mergeCell ref="H9:I9"/>
  </mergeCells>
  <pageMargins left="0.39370078740157483" right="0" top="0.78740157480314965" bottom="0" header="0" footer="0"/>
  <pageSetup paperSize="9" scale="48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Z50"/>
  <sheetViews>
    <sheetView topLeftCell="L1" zoomScale="70" zoomScaleNormal="70" workbookViewId="0">
      <selection activeCell="AB5" sqref="AB5"/>
    </sheetView>
  </sheetViews>
  <sheetFormatPr defaultRowHeight="12.75"/>
  <cols>
    <col min="1" max="1" width="13" style="24" customWidth="1"/>
    <col min="2" max="2" width="55.125" style="24" customWidth="1"/>
    <col min="3" max="3" width="15.125" style="24" customWidth="1"/>
    <col min="4" max="4" width="8.75" style="24" customWidth="1"/>
    <col min="5" max="5" width="8.25" style="24" customWidth="1"/>
    <col min="6" max="6" width="9.625" style="24" customWidth="1"/>
    <col min="7" max="9" width="8.625" style="24" customWidth="1"/>
    <col min="10" max="10" width="9.25" style="24" customWidth="1"/>
    <col min="11" max="11" width="10.375" style="24" customWidth="1"/>
    <col min="12" max="13" width="10.625" style="24" customWidth="1"/>
    <col min="14" max="14" width="14" style="24" customWidth="1"/>
    <col min="15" max="16" width="8.625" style="24" customWidth="1"/>
    <col min="17" max="18" width="10.625" style="24" customWidth="1"/>
    <col min="19" max="19" width="10.375" style="24" customWidth="1"/>
    <col min="20" max="20" width="13.75" style="24" customWidth="1"/>
    <col min="21" max="21" width="10.75" style="24" customWidth="1"/>
    <col min="22" max="22" width="8.75" style="24" customWidth="1"/>
    <col min="23" max="23" width="7.875" style="24" customWidth="1"/>
    <col min="24" max="24" width="9.5" style="24" customWidth="1"/>
    <col min="25" max="25" width="13.25" style="24" customWidth="1"/>
    <col min="26" max="26" width="7.375" style="24" customWidth="1"/>
    <col min="27" max="16384" width="9" style="24"/>
  </cols>
  <sheetData>
    <row r="1" spans="1:26" s="1" customFormat="1" ht="15.75">
      <c r="G1" s="41"/>
      <c r="N1" s="47"/>
      <c r="Z1" s="25" t="s">
        <v>397</v>
      </c>
    </row>
    <row r="2" spans="1:26" s="1" customFormat="1" ht="15.75">
      <c r="G2" s="41"/>
      <c r="M2" s="43"/>
      <c r="N2" s="43"/>
      <c r="Q2" s="43"/>
      <c r="R2" s="43"/>
      <c r="Y2" s="43"/>
      <c r="Z2" s="26" t="s">
        <v>211</v>
      </c>
    </row>
    <row r="3" spans="1:26" s="1" customFormat="1" ht="15.75">
      <c r="G3" s="41"/>
      <c r="O3" s="44"/>
    </row>
    <row r="4" spans="1:26" s="1" customFormat="1" ht="18.75">
      <c r="A4" s="86"/>
      <c r="B4" s="86"/>
      <c r="C4" s="86"/>
      <c r="D4" s="13" t="s">
        <v>199</v>
      </c>
      <c r="E4" s="13"/>
      <c r="F4" s="13"/>
      <c r="G4" s="13"/>
      <c r="H4" s="13"/>
      <c r="I4" s="13"/>
      <c r="J4" s="13"/>
      <c r="K4" s="13"/>
    </row>
    <row r="5" spans="1:26" s="1" customFormat="1" ht="18.75" customHeight="1">
      <c r="A5" s="87"/>
      <c r="B5" s="87"/>
      <c r="C5" s="87"/>
      <c r="D5" s="46" t="s">
        <v>394</v>
      </c>
      <c r="E5" s="46"/>
      <c r="F5" s="46"/>
      <c r="G5" s="46"/>
      <c r="H5" s="46"/>
      <c r="I5" s="46"/>
      <c r="J5" s="46"/>
      <c r="K5" s="46"/>
    </row>
    <row r="6" spans="1:26" s="1" customFormat="1" ht="18.75">
      <c r="A6" s="14"/>
      <c r="B6" s="14"/>
      <c r="C6" s="14"/>
      <c r="D6" s="13" t="s">
        <v>212</v>
      </c>
      <c r="E6" s="13"/>
      <c r="F6" s="13"/>
      <c r="G6" s="13"/>
      <c r="H6" s="13"/>
      <c r="I6" s="13"/>
      <c r="J6" s="13"/>
      <c r="K6" s="13"/>
    </row>
    <row r="7" spans="1:26" s="1" customFormat="1" ht="15.7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63.75" customHeight="1">
      <c r="A8" s="235" t="s">
        <v>1</v>
      </c>
      <c r="B8" s="235" t="s">
        <v>2</v>
      </c>
      <c r="C8" s="235" t="s">
        <v>115</v>
      </c>
      <c r="D8" s="235" t="s">
        <v>116</v>
      </c>
      <c r="E8" s="235" t="s">
        <v>117</v>
      </c>
      <c r="F8" s="235" t="s">
        <v>118</v>
      </c>
      <c r="G8" s="235" t="s">
        <v>119</v>
      </c>
      <c r="H8" s="235"/>
      <c r="I8" s="235"/>
      <c r="J8" s="235" t="s">
        <v>120</v>
      </c>
      <c r="K8" s="235" t="s">
        <v>400</v>
      </c>
      <c r="L8" s="235" t="s">
        <v>121</v>
      </c>
      <c r="M8" s="235"/>
      <c r="N8" s="235" t="s">
        <v>122</v>
      </c>
      <c r="O8" s="235" t="s">
        <v>123</v>
      </c>
      <c r="P8" s="235"/>
      <c r="Q8" s="266" t="s">
        <v>387</v>
      </c>
      <c r="R8" s="267"/>
      <c r="S8" s="267"/>
      <c r="T8" s="267"/>
      <c r="U8" s="267"/>
      <c r="V8" s="267"/>
      <c r="W8" s="267"/>
      <c r="X8" s="267"/>
      <c r="Y8" s="267"/>
      <c r="Z8" s="268"/>
    </row>
    <row r="9" spans="1:26" ht="85.5" customHeight="1">
      <c r="A9" s="235"/>
      <c r="B9" s="235"/>
      <c r="C9" s="235"/>
      <c r="D9" s="235"/>
      <c r="E9" s="235"/>
      <c r="F9" s="235"/>
      <c r="G9" s="235" t="s">
        <v>213</v>
      </c>
      <c r="H9" s="235"/>
      <c r="I9" s="235"/>
      <c r="J9" s="235"/>
      <c r="K9" s="235"/>
      <c r="L9" s="235" t="s">
        <v>213</v>
      </c>
      <c r="M9" s="235"/>
      <c r="N9" s="235"/>
      <c r="O9" s="235"/>
      <c r="P9" s="235"/>
      <c r="Q9" s="235" t="s">
        <v>213</v>
      </c>
      <c r="R9" s="235"/>
      <c r="S9" s="235"/>
      <c r="T9" s="235"/>
      <c r="U9" s="235"/>
      <c r="V9" s="235" t="s">
        <v>125</v>
      </c>
      <c r="W9" s="235"/>
      <c r="X9" s="235"/>
      <c r="Y9" s="235"/>
      <c r="Z9" s="235"/>
    </row>
    <row r="10" spans="1:26" ht="127.5">
      <c r="A10" s="235"/>
      <c r="B10" s="235"/>
      <c r="C10" s="235"/>
      <c r="D10" s="235"/>
      <c r="E10" s="235"/>
      <c r="F10" s="55" t="s">
        <v>213</v>
      </c>
      <c r="G10" s="55" t="s">
        <v>127</v>
      </c>
      <c r="H10" s="55" t="s">
        <v>128</v>
      </c>
      <c r="I10" s="55" t="s">
        <v>129</v>
      </c>
      <c r="J10" s="235"/>
      <c r="K10" s="235"/>
      <c r="L10" s="55" t="s">
        <v>130</v>
      </c>
      <c r="M10" s="55" t="s">
        <v>131</v>
      </c>
      <c r="N10" s="55" t="s">
        <v>213</v>
      </c>
      <c r="O10" s="55" t="s">
        <v>214</v>
      </c>
      <c r="P10" s="55" t="s">
        <v>390</v>
      </c>
      <c r="Q10" s="55" t="s">
        <v>132</v>
      </c>
      <c r="R10" s="55" t="s">
        <v>133</v>
      </c>
      <c r="S10" s="55" t="s">
        <v>134</v>
      </c>
      <c r="T10" s="55" t="s">
        <v>135</v>
      </c>
      <c r="U10" s="55" t="s">
        <v>136</v>
      </c>
      <c r="V10" s="55" t="s">
        <v>132</v>
      </c>
      <c r="W10" s="55" t="s">
        <v>133</v>
      </c>
      <c r="X10" s="55" t="s">
        <v>134</v>
      </c>
      <c r="Y10" s="55" t="s">
        <v>135</v>
      </c>
      <c r="Z10" s="55" t="s">
        <v>136</v>
      </c>
    </row>
    <row r="11" spans="1:26" ht="19.5" hidden="1" customHeight="1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8</v>
      </c>
      <c r="H11" s="55">
        <v>9</v>
      </c>
      <c r="I11" s="55">
        <v>10</v>
      </c>
      <c r="J11" s="55">
        <v>14</v>
      </c>
      <c r="K11" s="55">
        <v>15</v>
      </c>
      <c r="L11" s="57" t="s">
        <v>137</v>
      </c>
      <c r="M11" s="57" t="s">
        <v>138</v>
      </c>
      <c r="N11" s="55">
        <v>17</v>
      </c>
      <c r="O11" s="55">
        <v>19</v>
      </c>
      <c r="P11" s="55">
        <v>20</v>
      </c>
      <c r="Q11" s="55">
        <v>22</v>
      </c>
      <c r="R11" s="55">
        <v>23</v>
      </c>
      <c r="S11" s="55">
        <v>24</v>
      </c>
      <c r="T11" s="55">
        <v>25</v>
      </c>
      <c r="U11" s="55">
        <v>26</v>
      </c>
      <c r="V11" s="55">
        <v>33</v>
      </c>
      <c r="W11" s="55">
        <v>34</v>
      </c>
      <c r="X11" s="55">
        <v>35</v>
      </c>
      <c r="Y11" s="55">
        <v>36</v>
      </c>
      <c r="Z11" s="55">
        <v>37</v>
      </c>
    </row>
    <row r="12" spans="1:26">
      <c r="A12" s="67"/>
      <c r="B12" s="139" t="s">
        <v>28</v>
      </c>
      <c r="C12" s="29" t="s">
        <v>29</v>
      </c>
      <c r="D12" s="29"/>
      <c r="E12" s="29"/>
      <c r="F12" s="29"/>
      <c r="G12" s="29">
        <f>G13+G14</f>
        <v>27.355999999999998</v>
      </c>
      <c r="H12" s="29">
        <f>H13+H14</f>
        <v>31.299999999999997</v>
      </c>
      <c r="I12" s="29"/>
      <c r="J12" s="29"/>
      <c r="K12" s="29"/>
      <c r="L12" s="29">
        <f>L13+L14</f>
        <v>27.355999999999998</v>
      </c>
      <c r="M12" s="29">
        <f>M13+M14</f>
        <v>31.299999999999997</v>
      </c>
      <c r="N12" s="29">
        <f>N13+N14</f>
        <v>31.299999999999997</v>
      </c>
      <c r="O12" s="29"/>
      <c r="P12" s="29"/>
      <c r="Q12" s="29">
        <f t="shared" ref="Q12:Q47" si="0">R12+S12+T12+U12</f>
        <v>31.299999999999997</v>
      </c>
      <c r="R12" s="29"/>
      <c r="S12" s="29"/>
      <c r="T12" s="29">
        <f>T13+T14</f>
        <v>21.822739999999996</v>
      </c>
      <c r="U12" s="29">
        <f>U13+U14</f>
        <v>9.4772600000000011</v>
      </c>
      <c r="V12" s="29">
        <f t="shared" ref="V12:V47" si="1">W12+X12+Y12+Z12</f>
        <v>31.299999999999997</v>
      </c>
      <c r="W12" s="29"/>
      <c r="X12" s="29"/>
      <c r="Y12" s="29">
        <f>Y13+Y14</f>
        <v>21.822739999999996</v>
      </c>
      <c r="Z12" s="29">
        <f>Z13+Z14</f>
        <v>9.4772600000000011</v>
      </c>
    </row>
    <row r="13" spans="1:26">
      <c r="A13" s="67"/>
      <c r="B13" s="140" t="s">
        <v>30</v>
      </c>
      <c r="C13" s="29" t="s">
        <v>29</v>
      </c>
      <c r="D13" s="30"/>
      <c r="E13" s="30"/>
      <c r="F13" s="30"/>
      <c r="G13" s="29">
        <f>G21+G25+G44</f>
        <v>11.95</v>
      </c>
      <c r="H13" s="29">
        <f>H21+H25+H44</f>
        <v>13.677</v>
      </c>
      <c r="I13" s="30"/>
      <c r="J13" s="30"/>
      <c r="K13" s="30"/>
      <c r="L13" s="30">
        <f>L21+L25+L44</f>
        <v>11.95</v>
      </c>
      <c r="M13" s="30">
        <f>M21+M25+M44</f>
        <v>13.677</v>
      </c>
      <c r="N13" s="30">
        <f>N21+N25+N44</f>
        <v>13.677</v>
      </c>
      <c r="O13" s="30"/>
      <c r="P13" s="30"/>
      <c r="Q13" s="29">
        <f t="shared" si="0"/>
        <v>13.677</v>
      </c>
      <c r="R13" s="30"/>
      <c r="S13" s="30"/>
      <c r="T13" s="29">
        <f>T21+T25+T44</f>
        <v>8.8807399999999994</v>
      </c>
      <c r="U13" s="29">
        <f>U21+U25+U44</f>
        <v>4.7962600000000002</v>
      </c>
      <c r="V13" s="29">
        <f t="shared" si="1"/>
        <v>13.677</v>
      </c>
      <c r="W13" s="30"/>
      <c r="X13" s="30"/>
      <c r="Y13" s="29">
        <f>Y21+Y25+Y44</f>
        <v>8.8807399999999994</v>
      </c>
      <c r="Z13" s="29">
        <f>Z21+Z25+Z44</f>
        <v>4.7962600000000002</v>
      </c>
    </row>
    <row r="14" spans="1:26">
      <c r="A14" s="67"/>
      <c r="B14" s="140" t="s">
        <v>31</v>
      </c>
      <c r="C14" s="29" t="s">
        <v>29</v>
      </c>
      <c r="D14" s="30"/>
      <c r="E14" s="30"/>
      <c r="F14" s="30"/>
      <c r="G14" s="29">
        <f>G29+G46</f>
        <v>15.405999999999999</v>
      </c>
      <c r="H14" s="29">
        <f>H29+H46</f>
        <v>17.622999999999998</v>
      </c>
      <c r="I14" s="30"/>
      <c r="J14" s="30"/>
      <c r="K14" s="30"/>
      <c r="L14" s="30">
        <f>L29+L46</f>
        <v>15.405999999999999</v>
      </c>
      <c r="M14" s="30">
        <f>M29+M46</f>
        <v>17.622999999999998</v>
      </c>
      <c r="N14" s="30">
        <f>N29+N46</f>
        <v>17.622999999999998</v>
      </c>
      <c r="O14" s="30"/>
      <c r="P14" s="30"/>
      <c r="Q14" s="29">
        <f t="shared" si="0"/>
        <v>17.622999999999998</v>
      </c>
      <c r="R14" s="30"/>
      <c r="S14" s="30"/>
      <c r="T14" s="29">
        <f>T29+T46</f>
        <v>12.941999999999998</v>
      </c>
      <c r="U14" s="29">
        <f>U29+U46</f>
        <v>4.681</v>
      </c>
      <c r="V14" s="29">
        <f t="shared" si="1"/>
        <v>17.622999999999998</v>
      </c>
      <c r="W14" s="30"/>
      <c r="X14" s="30"/>
      <c r="Y14" s="29">
        <f>Y29+Y46</f>
        <v>12.941999999999998</v>
      </c>
      <c r="Z14" s="29">
        <f>Z29+Z46</f>
        <v>4.681</v>
      </c>
    </row>
    <row r="15" spans="1:26">
      <c r="A15" s="141">
        <v>1</v>
      </c>
      <c r="B15" s="139" t="s">
        <v>32</v>
      </c>
      <c r="C15" s="29" t="s">
        <v>29</v>
      </c>
      <c r="D15" s="29"/>
      <c r="E15" s="29"/>
      <c r="F15" s="29"/>
      <c r="G15" s="29">
        <f>G16+G43</f>
        <v>27.356000000000002</v>
      </c>
      <c r="H15" s="29">
        <f>H16+H43</f>
        <v>31.299999999999997</v>
      </c>
      <c r="I15" s="29"/>
      <c r="J15" s="29"/>
      <c r="K15" s="29"/>
      <c r="L15" s="29">
        <f>L16+L43</f>
        <v>27.356000000000002</v>
      </c>
      <c r="M15" s="29">
        <f>M16+M43</f>
        <v>31.299999999999997</v>
      </c>
      <c r="N15" s="29">
        <f>N16+N43</f>
        <v>31.299999999999997</v>
      </c>
      <c r="O15" s="29"/>
      <c r="P15" s="29"/>
      <c r="Q15" s="29">
        <f t="shared" si="0"/>
        <v>31.299999999999997</v>
      </c>
      <c r="R15" s="29"/>
      <c r="S15" s="29"/>
      <c r="T15" s="29">
        <f>T16+T43</f>
        <v>21.822739999999996</v>
      </c>
      <c r="U15" s="29">
        <f>U16+U43</f>
        <v>9.4772599999999994</v>
      </c>
      <c r="V15" s="29">
        <f t="shared" si="1"/>
        <v>31.299999999999997</v>
      </c>
      <c r="W15" s="29"/>
      <c r="X15" s="29"/>
      <c r="Y15" s="29">
        <f>Y16+Y43</f>
        <v>21.822739999999996</v>
      </c>
      <c r="Z15" s="29">
        <f>Z16+Z43</f>
        <v>9.4772599999999994</v>
      </c>
    </row>
    <row r="16" spans="1:26">
      <c r="A16" s="142" t="s">
        <v>33</v>
      </c>
      <c r="B16" s="139" t="s">
        <v>34</v>
      </c>
      <c r="C16" s="29" t="s">
        <v>29</v>
      </c>
      <c r="D16" s="29"/>
      <c r="E16" s="29"/>
      <c r="F16" s="29"/>
      <c r="G16" s="29">
        <f>G17</f>
        <v>22.225000000000001</v>
      </c>
      <c r="H16" s="29">
        <f>H17</f>
        <v>25.429999999999996</v>
      </c>
      <c r="I16" s="29"/>
      <c r="J16" s="29"/>
      <c r="K16" s="29"/>
      <c r="L16" s="29">
        <f>L17</f>
        <v>22.225000000000001</v>
      </c>
      <c r="M16" s="29">
        <f>M17</f>
        <v>25.429999999999996</v>
      </c>
      <c r="N16" s="29">
        <f>N17</f>
        <v>25.429999999999996</v>
      </c>
      <c r="O16" s="29"/>
      <c r="P16" s="29"/>
      <c r="Q16" s="29">
        <f t="shared" si="0"/>
        <v>25.429999999999996</v>
      </c>
      <c r="R16" s="29"/>
      <c r="S16" s="29"/>
      <c r="T16" s="29">
        <f>T17</f>
        <v>21.822739999999996</v>
      </c>
      <c r="U16" s="29">
        <f>U17</f>
        <v>3.6072599999999997</v>
      </c>
      <c r="V16" s="29">
        <f t="shared" si="1"/>
        <v>25.429999999999996</v>
      </c>
      <c r="W16" s="29"/>
      <c r="X16" s="29"/>
      <c r="Y16" s="29">
        <f>Y17</f>
        <v>21.822739999999996</v>
      </c>
      <c r="Z16" s="29">
        <f>Z17</f>
        <v>3.6072599999999997</v>
      </c>
    </row>
    <row r="17" spans="1:26">
      <c r="A17" s="142" t="s">
        <v>35</v>
      </c>
      <c r="B17" s="72" t="s">
        <v>36</v>
      </c>
      <c r="C17" s="29" t="s">
        <v>29</v>
      </c>
      <c r="D17" s="29"/>
      <c r="E17" s="29"/>
      <c r="F17" s="29"/>
      <c r="G17" s="29">
        <f>G18+G23</f>
        <v>22.225000000000001</v>
      </c>
      <c r="H17" s="29">
        <f>H18+H23</f>
        <v>25.429999999999996</v>
      </c>
      <c r="I17" s="29"/>
      <c r="J17" s="29"/>
      <c r="K17" s="29"/>
      <c r="L17" s="29">
        <f>L18+L23</f>
        <v>22.225000000000001</v>
      </c>
      <c r="M17" s="29">
        <f>M18+M23</f>
        <v>25.429999999999996</v>
      </c>
      <c r="N17" s="29">
        <f>N18+N23</f>
        <v>25.429999999999996</v>
      </c>
      <c r="O17" s="29"/>
      <c r="P17" s="29"/>
      <c r="Q17" s="29">
        <f t="shared" si="0"/>
        <v>25.429999999999996</v>
      </c>
      <c r="R17" s="29"/>
      <c r="S17" s="29"/>
      <c r="T17" s="29">
        <f>T18+T23</f>
        <v>21.822739999999996</v>
      </c>
      <c r="U17" s="29">
        <f>U18+U23</f>
        <v>3.6072599999999997</v>
      </c>
      <c r="V17" s="29">
        <f t="shared" si="1"/>
        <v>25.429999999999996</v>
      </c>
      <c r="W17" s="29"/>
      <c r="X17" s="29"/>
      <c r="Y17" s="29">
        <f>Y18+Y23</f>
        <v>21.822739999999996</v>
      </c>
      <c r="Z17" s="29">
        <f>Z18+Z23</f>
        <v>3.6072599999999997</v>
      </c>
    </row>
    <row r="18" spans="1:26">
      <c r="A18" s="142" t="s">
        <v>37</v>
      </c>
      <c r="B18" s="72" t="s">
        <v>38</v>
      </c>
      <c r="C18" s="29" t="s">
        <v>29</v>
      </c>
      <c r="D18" s="29"/>
      <c r="E18" s="29"/>
      <c r="F18" s="29"/>
      <c r="G18" s="29">
        <f t="shared" ref="G18:H20" si="2">G19</f>
        <v>2.004</v>
      </c>
      <c r="H18" s="29">
        <f t="shared" si="2"/>
        <v>2.2930000000000001</v>
      </c>
      <c r="I18" s="29"/>
      <c r="J18" s="29"/>
      <c r="K18" s="29"/>
      <c r="L18" s="29">
        <f t="shared" ref="L18:M20" si="3">L19</f>
        <v>2.004</v>
      </c>
      <c r="M18" s="29">
        <f t="shared" si="3"/>
        <v>2.2930000000000001</v>
      </c>
      <c r="N18" s="29">
        <f>N19</f>
        <v>2.2930000000000001</v>
      </c>
      <c r="O18" s="29"/>
      <c r="P18" s="29"/>
      <c r="Q18" s="29">
        <f t="shared" si="0"/>
        <v>2.2930000000000001</v>
      </c>
      <c r="R18" s="29"/>
      <c r="S18" s="29"/>
      <c r="T18" s="29">
        <f t="shared" ref="T18:U20" si="4">T19</f>
        <v>2.2930000000000001</v>
      </c>
      <c r="U18" s="29">
        <f t="shared" si="4"/>
        <v>0</v>
      </c>
      <c r="V18" s="29">
        <f t="shared" si="1"/>
        <v>2.2930000000000001</v>
      </c>
      <c r="W18" s="29"/>
      <c r="X18" s="29"/>
      <c r="Y18" s="29">
        <f t="shared" ref="Y18:Z20" si="5">Y19</f>
        <v>2.2930000000000001</v>
      </c>
      <c r="Z18" s="29">
        <f t="shared" si="5"/>
        <v>0</v>
      </c>
    </row>
    <row r="19" spans="1:26">
      <c r="A19" s="142" t="s">
        <v>39</v>
      </c>
      <c r="B19" s="72" t="s">
        <v>40</v>
      </c>
      <c r="C19" s="29" t="s">
        <v>29</v>
      </c>
      <c r="D19" s="29"/>
      <c r="E19" s="29"/>
      <c r="F19" s="29"/>
      <c r="G19" s="29">
        <f t="shared" si="2"/>
        <v>2.004</v>
      </c>
      <c r="H19" s="29">
        <f t="shared" si="2"/>
        <v>2.2930000000000001</v>
      </c>
      <c r="I19" s="29"/>
      <c r="J19" s="29"/>
      <c r="K19" s="29"/>
      <c r="L19" s="29">
        <f t="shared" si="3"/>
        <v>2.004</v>
      </c>
      <c r="M19" s="29">
        <f t="shared" si="3"/>
        <v>2.2930000000000001</v>
      </c>
      <c r="N19" s="29">
        <f>N20</f>
        <v>2.2930000000000001</v>
      </c>
      <c r="O19" s="29"/>
      <c r="P19" s="29"/>
      <c r="Q19" s="29">
        <f t="shared" si="0"/>
        <v>2.2930000000000001</v>
      </c>
      <c r="R19" s="29"/>
      <c r="S19" s="29"/>
      <c r="T19" s="29">
        <f t="shared" si="4"/>
        <v>2.2930000000000001</v>
      </c>
      <c r="U19" s="29">
        <f t="shared" si="4"/>
        <v>0</v>
      </c>
      <c r="V19" s="29">
        <f t="shared" si="1"/>
        <v>2.2930000000000001</v>
      </c>
      <c r="W19" s="29"/>
      <c r="X19" s="29"/>
      <c r="Y19" s="29">
        <f t="shared" si="5"/>
        <v>2.2930000000000001</v>
      </c>
      <c r="Z19" s="29">
        <f t="shared" si="5"/>
        <v>0</v>
      </c>
    </row>
    <row r="20" spans="1:26">
      <c r="A20" s="70" t="s">
        <v>41</v>
      </c>
      <c r="B20" s="72" t="s">
        <v>42</v>
      </c>
      <c r="C20" s="30" t="s">
        <v>29</v>
      </c>
      <c r="D20" s="30"/>
      <c r="E20" s="30"/>
      <c r="F20" s="30"/>
      <c r="G20" s="30">
        <f t="shared" si="2"/>
        <v>2.004</v>
      </c>
      <c r="H20" s="30">
        <f t="shared" si="2"/>
        <v>2.2930000000000001</v>
      </c>
      <c r="I20" s="30"/>
      <c r="J20" s="30"/>
      <c r="K20" s="30"/>
      <c r="L20" s="30">
        <f t="shared" si="3"/>
        <v>2.004</v>
      </c>
      <c r="M20" s="30">
        <f t="shared" si="3"/>
        <v>2.2930000000000001</v>
      </c>
      <c r="N20" s="30">
        <f>N21</f>
        <v>2.2930000000000001</v>
      </c>
      <c r="O20" s="30"/>
      <c r="P20" s="30"/>
      <c r="Q20" s="29">
        <f t="shared" si="0"/>
        <v>2.2930000000000001</v>
      </c>
      <c r="R20" s="30"/>
      <c r="S20" s="30"/>
      <c r="T20" s="30">
        <f t="shared" si="4"/>
        <v>2.2930000000000001</v>
      </c>
      <c r="U20" s="30">
        <f t="shared" si="4"/>
        <v>0</v>
      </c>
      <c r="V20" s="29">
        <f t="shared" si="1"/>
        <v>2.2930000000000001</v>
      </c>
      <c r="W20" s="30"/>
      <c r="X20" s="30"/>
      <c r="Y20" s="30">
        <f t="shared" si="5"/>
        <v>2.2930000000000001</v>
      </c>
      <c r="Z20" s="30">
        <f t="shared" si="5"/>
        <v>0</v>
      </c>
    </row>
    <row r="21" spans="1:26">
      <c r="A21" s="70" t="s">
        <v>43</v>
      </c>
      <c r="B21" s="72" t="s">
        <v>44</v>
      </c>
      <c r="C21" s="73" t="s">
        <v>29</v>
      </c>
      <c r="D21" s="73"/>
      <c r="E21" s="73"/>
      <c r="F21" s="73"/>
      <c r="G21" s="30">
        <f>SUM(G22:G22)</f>
        <v>2.004</v>
      </c>
      <c r="H21" s="30">
        <f>SUM(H22:H22)</f>
        <v>2.2930000000000001</v>
      </c>
      <c r="I21" s="73"/>
      <c r="J21" s="73"/>
      <c r="K21" s="73"/>
      <c r="L21" s="73">
        <f>SUM(L22:L22)</f>
        <v>2.004</v>
      </c>
      <c r="M21" s="73">
        <f>SUM(M22:M22)</f>
        <v>2.2930000000000001</v>
      </c>
      <c r="N21" s="73">
        <f>SUM(N22:N22)</f>
        <v>2.2930000000000001</v>
      </c>
      <c r="O21" s="73"/>
      <c r="P21" s="73"/>
      <c r="Q21" s="152">
        <f t="shared" si="0"/>
        <v>2.2930000000000001</v>
      </c>
      <c r="R21" s="73"/>
      <c r="S21" s="73"/>
      <c r="T21" s="30">
        <f>SUM(T22:T22)</f>
        <v>2.2930000000000001</v>
      </c>
      <c r="U21" s="30">
        <f>SUM(U22:U22)</f>
        <v>0</v>
      </c>
      <c r="V21" s="152">
        <f t="shared" si="1"/>
        <v>2.2930000000000001</v>
      </c>
      <c r="W21" s="73"/>
      <c r="X21" s="73"/>
      <c r="Y21" s="30">
        <f>SUM(Y22:Y22)</f>
        <v>2.2930000000000001</v>
      </c>
      <c r="Z21" s="30">
        <f>SUM(Z22:Z22)</f>
        <v>0</v>
      </c>
    </row>
    <row r="22" spans="1:26" ht="25.5">
      <c r="A22" s="143" t="s">
        <v>315</v>
      </c>
      <c r="B22" s="74" t="s">
        <v>316</v>
      </c>
      <c r="C22" s="55" t="s">
        <v>317</v>
      </c>
      <c r="D22" s="55" t="s">
        <v>139</v>
      </c>
      <c r="E22" s="55">
        <v>2020</v>
      </c>
      <c r="F22" s="55">
        <v>2020</v>
      </c>
      <c r="G22" s="30">
        <v>2.004</v>
      </c>
      <c r="H22" s="30">
        <v>2.2930000000000001</v>
      </c>
      <c r="I22" s="58">
        <v>42736</v>
      </c>
      <c r="J22" s="153" t="s">
        <v>48</v>
      </c>
      <c r="K22" s="153" t="s">
        <v>48</v>
      </c>
      <c r="L22" s="73">
        <v>2.004</v>
      </c>
      <c r="M22" s="73">
        <v>2.2930000000000001</v>
      </c>
      <c r="N22" s="73">
        <v>2.2930000000000001</v>
      </c>
      <c r="O22" s="153" t="s">
        <v>48</v>
      </c>
      <c r="P22" s="153" t="s">
        <v>48</v>
      </c>
      <c r="Q22" s="152">
        <f t="shared" si="0"/>
        <v>2.2930000000000001</v>
      </c>
      <c r="R22" s="73"/>
      <c r="S22" s="73"/>
      <c r="T22" s="30">
        <v>2.2930000000000001</v>
      </c>
      <c r="U22" s="30"/>
      <c r="V22" s="152">
        <f t="shared" si="1"/>
        <v>2.2930000000000001</v>
      </c>
      <c r="W22" s="73"/>
      <c r="X22" s="73"/>
      <c r="Y22" s="30">
        <v>2.2930000000000001</v>
      </c>
      <c r="Z22" s="30"/>
    </row>
    <row r="23" spans="1:26">
      <c r="A23" s="142" t="s">
        <v>49</v>
      </c>
      <c r="B23" s="72" t="s">
        <v>50</v>
      </c>
      <c r="C23" s="67" t="s">
        <v>29</v>
      </c>
      <c r="D23" s="67"/>
      <c r="E23" s="67"/>
      <c r="F23" s="67"/>
      <c r="G23" s="144">
        <f>G24</f>
        <v>20.221</v>
      </c>
      <c r="H23" s="144">
        <f>H24</f>
        <v>23.136999999999997</v>
      </c>
      <c r="I23" s="67"/>
      <c r="J23" s="67"/>
      <c r="K23" s="67"/>
      <c r="L23" s="67">
        <f>L24</f>
        <v>20.221</v>
      </c>
      <c r="M23" s="67">
        <f>M24</f>
        <v>23.136999999999997</v>
      </c>
      <c r="N23" s="67">
        <f>N24</f>
        <v>23.136999999999997</v>
      </c>
      <c r="O23" s="67"/>
      <c r="P23" s="67"/>
      <c r="Q23" s="69">
        <f t="shared" si="0"/>
        <v>23.136999999999997</v>
      </c>
      <c r="R23" s="67"/>
      <c r="S23" s="67"/>
      <c r="T23" s="144">
        <f>T24</f>
        <v>19.529739999999997</v>
      </c>
      <c r="U23" s="144">
        <f>U24</f>
        <v>3.6072599999999997</v>
      </c>
      <c r="V23" s="69">
        <f t="shared" si="1"/>
        <v>23.136999999999997</v>
      </c>
      <c r="W23" s="67"/>
      <c r="X23" s="67"/>
      <c r="Y23" s="144">
        <f>Y24</f>
        <v>19.529739999999997</v>
      </c>
      <c r="Z23" s="144">
        <f>Z24</f>
        <v>3.6072599999999997</v>
      </c>
    </row>
    <row r="24" spans="1:26">
      <c r="A24" s="143" t="s">
        <v>51</v>
      </c>
      <c r="B24" s="74" t="s">
        <v>52</v>
      </c>
      <c r="C24" s="73" t="s">
        <v>29</v>
      </c>
      <c r="D24" s="73"/>
      <c r="E24" s="73"/>
      <c r="F24" s="73"/>
      <c r="G24" s="145">
        <f>G25+G29</f>
        <v>20.221</v>
      </c>
      <c r="H24" s="145">
        <f>H25+H29</f>
        <v>23.136999999999997</v>
      </c>
      <c r="I24" s="73"/>
      <c r="J24" s="73"/>
      <c r="K24" s="73"/>
      <c r="L24" s="73">
        <f>L25+L29</f>
        <v>20.221</v>
      </c>
      <c r="M24" s="73">
        <f>M25+M29</f>
        <v>23.136999999999997</v>
      </c>
      <c r="N24" s="73">
        <f>N25+N29</f>
        <v>23.136999999999997</v>
      </c>
      <c r="O24" s="73"/>
      <c r="P24" s="73"/>
      <c r="Q24" s="69">
        <f t="shared" si="0"/>
        <v>23.136999999999997</v>
      </c>
      <c r="R24" s="73"/>
      <c r="S24" s="73"/>
      <c r="T24" s="145">
        <f>T25+T29</f>
        <v>19.529739999999997</v>
      </c>
      <c r="U24" s="145">
        <f>U25+U29</f>
        <v>3.6072599999999997</v>
      </c>
      <c r="V24" s="69">
        <f t="shared" si="1"/>
        <v>23.136999999999997</v>
      </c>
      <c r="W24" s="73"/>
      <c r="X24" s="73"/>
      <c r="Y24" s="145">
        <f>Y25+Y29</f>
        <v>19.529739999999997</v>
      </c>
      <c r="Z24" s="145">
        <f>Z25+Z29</f>
        <v>3.6072599999999997</v>
      </c>
    </row>
    <row r="25" spans="1:26">
      <c r="A25" s="70" t="s">
        <v>53</v>
      </c>
      <c r="B25" s="72" t="s">
        <v>44</v>
      </c>
      <c r="C25" s="67" t="s">
        <v>29</v>
      </c>
      <c r="D25" s="67"/>
      <c r="E25" s="67"/>
      <c r="F25" s="67"/>
      <c r="G25" s="144">
        <f>SUM(G26:G28)</f>
        <v>8.907</v>
      </c>
      <c r="H25" s="29">
        <f>SUM(H26:H28)</f>
        <v>10.194999999999999</v>
      </c>
      <c r="I25" s="67"/>
      <c r="J25" s="67"/>
      <c r="K25" s="67"/>
      <c r="L25" s="67">
        <f>SUM(L26:L28)</f>
        <v>8.907</v>
      </c>
      <c r="M25" s="67">
        <f>SUM(M26:M28)</f>
        <v>10.194999999999999</v>
      </c>
      <c r="N25" s="67">
        <f>SUM(N26:N28)</f>
        <v>10.194999999999999</v>
      </c>
      <c r="O25" s="67"/>
      <c r="P25" s="67"/>
      <c r="Q25" s="152">
        <f t="shared" si="0"/>
        <v>10.195</v>
      </c>
      <c r="R25" s="67"/>
      <c r="S25" s="67"/>
      <c r="T25" s="29">
        <f>SUM(T26:T28)</f>
        <v>6.5877400000000002</v>
      </c>
      <c r="U25" s="29">
        <f>SUM(U26:U28)</f>
        <v>3.6072599999999997</v>
      </c>
      <c r="V25" s="152">
        <f t="shared" si="1"/>
        <v>10.195</v>
      </c>
      <c r="W25" s="67"/>
      <c r="X25" s="67"/>
      <c r="Y25" s="29">
        <f>SUM(Y26:Y28)</f>
        <v>6.5877400000000002</v>
      </c>
      <c r="Z25" s="29">
        <f>SUM(Z26:Z28)</f>
        <v>3.6072599999999997</v>
      </c>
    </row>
    <row r="26" spans="1:26" ht="25.5">
      <c r="A26" s="143" t="s">
        <v>318</v>
      </c>
      <c r="B26" s="146" t="s">
        <v>319</v>
      </c>
      <c r="C26" s="55" t="s">
        <v>320</v>
      </c>
      <c r="D26" s="55" t="s">
        <v>139</v>
      </c>
      <c r="E26" s="55">
        <v>2020</v>
      </c>
      <c r="F26" s="55">
        <v>2020</v>
      </c>
      <c r="G26" s="29">
        <v>7.6680000000000001</v>
      </c>
      <c r="H26" s="30">
        <v>8.7759999999999998</v>
      </c>
      <c r="I26" s="58">
        <v>42736</v>
      </c>
      <c r="J26" s="153" t="s">
        <v>48</v>
      </c>
      <c r="K26" s="153" t="s">
        <v>48</v>
      </c>
      <c r="L26" s="67">
        <v>7.6680000000000001</v>
      </c>
      <c r="M26" s="67">
        <v>8.7759999999999998</v>
      </c>
      <c r="N26" s="67">
        <v>8.7759999999999998</v>
      </c>
      <c r="O26" s="153" t="s">
        <v>48</v>
      </c>
      <c r="P26" s="153" t="s">
        <v>48</v>
      </c>
      <c r="Q26" s="152">
        <f t="shared" si="0"/>
        <v>8.7759999999999998</v>
      </c>
      <c r="R26" s="67"/>
      <c r="S26" s="67"/>
      <c r="T26" s="30">
        <f>8.776-U26</f>
        <v>5.1687399999999997</v>
      </c>
      <c r="U26" s="30">
        <f>3.057*1.18</f>
        <v>3.6072599999999997</v>
      </c>
      <c r="V26" s="152">
        <f t="shared" si="1"/>
        <v>8.7759999999999998</v>
      </c>
      <c r="W26" s="67"/>
      <c r="X26" s="67"/>
      <c r="Y26" s="30">
        <f>8.776-Z26</f>
        <v>5.1687399999999997</v>
      </c>
      <c r="Z26" s="30">
        <f>3.057*1.18</f>
        <v>3.6072599999999997</v>
      </c>
    </row>
    <row r="27" spans="1:26" ht="25.5">
      <c r="A27" s="143" t="s">
        <v>321</v>
      </c>
      <c r="B27" s="27" t="s">
        <v>370</v>
      </c>
      <c r="C27" s="55" t="s">
        <v>322</v>
      </c>
      <c r="D27" s="55" t="s">
        <v>139</v>
      </c>
      <c r="E27" s="55">
        <v>2020</v>
      </c>
      <c r="F27" s="55">
        <v>2020</v>
      </c>
      <c r="G27" s="31">
        <v>1.034</v>
      </c>
      <c r="H27" s="30">
        <v>1.1839999999999999</v>
      </c>
      <c r="I27" s="58">
        <v>42736</v>
      </c>
      <c r="J27" s="153" t="s">
        <v>48</v>
      </c>
      <c r="K27" s="153" t="s">
        <v>48</v>
      </c>
      <c r="L27" s="63">
        <v>1.034</v>
      </c>
      <c r="M27" s="63">
        <v>1.1839999999999999</v>
      </c>
      <c r="N27" s="63">
        <v>1.1839999999999999</v>
      </c>
      <c r="O27" s="153" t="s">
        <v>48</v>
      </c>
      <c r="P27" s="153" t="s">
        <v>48</v>
      </c>
      <c r="Q27" s="152">
        <f t="shared" si="0"/>
        <v>1.1839999999999999</v>
      </c>
      <c r="R27" s="63"/>
      <c r="S27" s="63"/>
      <c r="T27" s="30">
        <v>1.1839999999999999</v>
      </c>
      <c r="U27" s="30"/>
      <c r="V27" s="152">
        <f t="shared" si="1"/>
        <v>1.1839999999999999</v>
      </c>
      <c r="W27" s="63"/>
      <c r="X27" s="63"/>
      <c r="Y27" s="30">
        <v>1.1839999999999999</v>
      </c>
      <c r="Z27" s="30"/>
    </row>
    <row r="28" spans="1:26" ht="25.5">
      <c r="A28" s="143" t="s">
        <v>323</v>
      </c>
      <c r="B28" s="27" t="s">
        <v>371</v>
      </c>
      <c r="C28" s="55" t="s">
        <v>324</v>
      </c>
      <c r="D28" s="55" t="s">
        <v>139</v>
      </c>
      <c r="E28" s="55">
        <v>2020</v>
      </c>
      <c r="F28" s="55">
        <v>2020</v>
      </c>
      <c r="G28" s="31">
        <v>0.20499999999999999</v>
      </c>
      <c r="H28" s="30">
        <v>0.23499999999999999</v>
      </c>
      <c r="I28" s="58">
        <v>42736</v>
      </c>
      <c r="J28" s="153" t="s">
        <v>48</v>
      </c>
      <c r="K28" s="153" t="s">
        <v>48</v>
      </c>
      <c r="L28" s="63">
        <v>0.20499999999999999</v>
      </c>
      <c r="M28" s="63">
        <v>0.23499999999999999</v>
      </c>
      <c r="N28" s="63">
        <v>0.23499999999999999</v>
      </c>
      <c r="O28" s="153" t="s">
        <v>48</v>
      </c>
      <c r="P28" s="153" t="s">
        <v>48</v>
      </c>
      <c r="Q28" s="152">
        <f t="shared" si="0"/>
        <v>0.23499999999999999</v>
      </c>
      <c r="R28" s="63"/>
      <c r="S28" s="63"/>
      <c r="T28" s="30">
        <v>0.23499999999999999</v>
      </c>
      <c r="U28" s="30"/>
      <c r="V28" s="152">
        <f t="shared" si="1"/>
        <v>0.23499999999999999</v>
      </c>
      <c r="W28" s="63"/>
      <c r="X28" s="63"/>
      <c r="Y28" s="30">
        <v>0.23499999999999999</v>
      </c>
      <c r="Z28" s="30"/>
    </row>
    <row r="29" spans="1:26">
      <c r="A29" s="70" t="s">
        <v>60</v>
      </c>
      <c r="B29" s="72" t="s">
        <v>61</v>
      </c>
      <c r="C29" s="67" t="s">
        <v>29</v>
      </c>
      <c r="D29" s="55"/>
      <c r="E29" s="55"/>
      <c r="F29" s="55"/>
      <c r="G29" s="144">
        <f>SUM(G30:G42)</f>
        <v>11.314</v>
      </c>
      <c r="H29" s="144">
        <f>SUM(H30:H42)</f>
        <v>12.941999999999998</v>
      </c>
      <c r="I29" s="67"/>
      <c r="J29" s="67"/>
      <c r="K29" s="67"/>
      <c r="L29" s="67">
        <f>SUM(L30:L42)</f>
        <v>11.314</v>
      </c>
      <c r="M29" s="67">
        <f>SUM(M30:M42)</f>
        <v>12.941999999999998</v>
      </c>
      <c r="N29" s="67">
        <f>SUM(N30:N42)</f>
        <v>12.941999999999998</v>
      </c>
      <c r="O29" s="67"/>
      <c r="P29" s="67"/>
      <c r="Q29" s="69">
        <f>R29+S29+T29+U29</f>
        <v>12.941999999999998</v>
      </c>
      <c r="R29" s="67"/>
      <c r="S29" s="67"/>
      <c r="T29" s="144">
        <f>SUM(T30:T42)</f>
        <v>12.941999999999998</v>
      </c>
      <c r="U29" s="144">
        <f>SUM(U30:U42)</f>
        <v>0</v>
      </c>
      <c r="V29" s="69">
        <f t="shared" si="1"/>
        <v>12.941999999999998</v>
      </c>
      <c r="W29" s="67"/>
      <c r="X29" s="67"/>
      <c r="Y29" s="144">
        <f>SUM(Y30:Y42)</f>
        <v>12.941999999999998</v>
      </c>
      <c r="Z29" s="144">
        <f>SUM(Z30:Z42)</f>
        <v>0</v>
      </c>
    </row>
    <row r="30" spans="1:26" ht="25.5">
      <c r="A30" s="143" t="s">
        <v>325</v>
      </c>
      <c r="B30" s="60" t="s">
        <v>372</v>
      </c>
      <c r="C30" s="55" t="s">
        <v>327</v>
      </c>
      <c r="D30" s="55" t="s">
        <v>139</v>
      </c>
      <c r="E30" s="55">
        <v>2020</v>
      </c>
      <c r="F30" s="55">
        <v>2020</v>
      </c>
      <c r="G30" s="31">
        <v>1.034</v>
      </c>
      <c r="H30" s="30">
        <v>1.1830000000000001</v>
      </c>
      <c r="I30" s="58">
        <v>42736</v>
      </c>
      <c r="J30" s="153" t="s">
        <v>48</v>
      </c>
      <c r="K30" s="153" t="s">
        <v>48</v>
      </c>
      <c r="L30" s="63">
        <v>1.034</v>
      </c>
      <c r="M30" s="63">
        <v>1.1830000000000001</v>
      </c>
      <c r="N30" s="63">
        <v>1.1830000000000001</v>
      </c>
      <c r="O30" s="153" t="s">
        <v>48</v>
      </c>
      <c r="P30" s="153" t="s">
        <v>48</v>
      </c>
      <c r="Q30" s="152">
        <f t="shared" si="0"/>
        <v>1.1830000000000001</v>
      </c>
      <c r="R30" s="63"/>
      <c r="S30" s="63"/>
      <c r="T30" s="30">
        <v>1.1830000000000001</v>
      </c>
      <c r="U30" s="30"/>
      <c r="V30" s="152">
        <f t="shared" si="1"/>
        <v>1.1830000000000001</v>
      </c>
      <c r="W30" s="63"/>
      <c r="X30" s="63"/>
      <c r="Y30" s="30">
        <v>1.1830000000000001</v>
      </c>
      <c r="Z30" s="30"/>
    </row>
    <row r="31" spans="1:26" ht="25.5">
      <c r="A31" s="143" t="s">
        <v>328</v>
      </c>
      <c r="B31" s="60" t="s">
        <v>373</v>
      </c>
      <c r="C31" s="55" t="s">
        <v>330</v>
      </c>
      <c r="D31" s="55" t="s">
        <v>139</v>
      </c>
      <c r="E31" s="55">
        <v>2020</v>
      </c>
      <c r="F31" s="55">
        <v>2020</v>
      </c>
      <c r="G31" s="31">
        <v>1.034</v>
      </c>
      <c r="H31" s="30">
        <v>1.1830000000000001</v>
      </c>
      <c r="I31" s="58">
        <v>42736</v>
      </c>
      <c r="J31" s="153" t="s">
        <v>48</v>
      </c>
      <c r="K31" s="153" t="s">
        <v>48</v>
      </c>
      <c r="L31" s="63">
        <v>1.034</v>
      </c>
      <c r="M31" s="63">
        <v>1.1830000000000001</v>
      </c>
      <c r="N31" s="63">
        <v>1.1830000000000001</v>
      </c>
      <c r="O31" s="153" t="s">
        <v>48</v>
      </c>
      <c r="P31" s="153" t="s">
        <v>48</v>
      </c>
      <c r="Q31" s="152">
        <f t="shared" si="0"/>
        <v>1.1830000000000001</v>
      </c>
      <c r="R31" s="63"/>
      <c r="S31" s="63"/>
      <c r="T31" s="30">
        <v>1.1830000000000001</v>
      </c>
      <c r="U31" s="30"/>
      <c r="V31" s="152">
        <f t="shared" si="1"/>
        <v>1.1830000000000001</v>
      </c>
      <c r="W31" s="63"/>
      <c r="X31" s="63"/>
      <c r="Y31" s="30">
        <v>1.1830000000000001</v>
      </c>
      <c r="Z31" s="30"/>
    </row>
    <row r="32" spans="1:26" ht="25.5">
      <c r="A32" s="143" t="s">
        <v>331</v>
      </c>
      <c r="B32" s="60" t="s">
        <v>374</v>
      </c>
      <c r="C32" s="55" t="s">
        <v>333</v>
      </c>
      <c r="D32" s="55" t="s">
        <v>139</v>
      </c>
      <c r="E32" s="55">
        <v>2020</v>
      </c>
      <c r="F32" s="55">
        <v>2020</v>
      </c>
      <c r="G32" s="31">
        <v>0.51700000000000002</v>
      </c>
      <c r="H32" s="30">
        <v>0.59099999999999997</v>
      </c>
      <c r="I32" s="58">
        <v>42736</v>
      </c>
      <c r="J32" s="153" t="s">
        <v>48</v>
      </c>
      <c r="K32" s="153" t="s">
        <v>48</v>
      </c>
      <c r="L32" s="63">
        <v>0.51700000000000002</v>
      </c>
      <c r="M32" s="63">
        <v>0.59099999999999997</v>
      </c>
      <c r="N32" s="63">
        <v>0.59099999999999997</v>
      </c>
      <c r="O32" s="153" t="s">
        <v>48</v>
      </c>
      <c r="P32" s="153" t="s">
        <v>48</v>
      </c>
      <c r="Q32" s="152">
        <f t="shared" si="0"/>
        <v>0.59099999999999997</v>
      </c>
      <c r="R32" s="63"/>
      <c r="S32" s="63"/>
      <c r="T32" s="30">
        <v>0.59099999999999997</v>
      </c>
      <c r="U32" s="30"/>
      <c r="V32" s="152">
        <f t="shared" si="1"/>
        <v>0.59099999999999997</v>
      </c>
      <c r="W32" s="63"/>
      <c r="X32" s="63"/>
      <c r="Y32" s="30">
        <v>0.59099999999999997</v>
      </c>
      <c r="Z32" s="30"/>
    </row>
    <row r="33" spans="1:26" ht="25.5">
      <c r="A33" s="143" t="s">
        <v>334</v>
      </c>
      <c r="B33" s="60" t="s">
        <v>375</v>
      </c>
      <c r="C33" s="55" t="s">
        <v>336</v>
      </c>
      <c r="D33" s="55" t="s">
        <v>139</v>
      </c>
      <c r="E33" s="55">
        <v>2020</v>
      </c>
      <c r="F33" s="55">
        <v>2020</v>
      </c>
      <c r="G33" s="31">
        <v>1.4910000000000001</v>
      </c>
      <c r="H33" s="30">
        <v>1.706</v>
      </c>
      <c r="I33" s="58">
        <v>42736</v>
      </c>
      <c r="J33" s="153" t="s">
        <v>48</v>
      </c>
      <c r="K33" s="153" t="s">
        <v>48</v>
      </c>
      <c r="L33" s="63">
        <v>1.4910000000000001</v>
      </c>
      <c r="M33" s="63">
        <v>1.706</v>
      </c>
      <c r="N33" s="63">
        <v>1.706</v>
      </c>
      <c r="O33" s="153" t="s">
        <v>48</v>
      </c>
      <c r="P33" s="153" t="s">
        <v>48</v>
      </c>
      <c r="Q33" s="152">
        <f t="shared" si="0"/>
        <v>1.706</v>
      </c>
      <c r="R33" s="63"/>
      <c r="S33" s="63"/>
      <c r="T33" s="30">
        <v>1.706</v>
      </c>
      <c r="U33" s="30"/>
      <c r="V33" s="152">
        <f t="shared" si="1"/>
        <v>1.706</v>
      </c>
      <c r="W33" s="63"/>
      <c r="X33" s="63"/>
      <c r="Y33" s="30">
        <v>1.706</v>
      </c>
      <c r="Z33" s="30"/>
    </row>
    <row r="34" spans="1:26" ht="25.5">
      <c r="A34" s="143" t="s">
        <v>337</v>
      </c>
      <c r="B34" s="60" t="s">
        <v>376</v>
      </c>
      <c r="C34" s="55" t="s">
        <v>339</v>
      </c>
      <c r="D34" s="55" t="s">
        <v>139</v>
      </c>
      <c r="E34" s="55">
        <v>2020</v>
      </c>
      <c r="F34" s="55">
        <v>2020</v>
      </c>
      <c r="G34" s="31">
        <v>0.51700000000000002</v>
      </c>
      <c r="H34" s="30">
        <v>0.59099999999999997</v>
      </c>
      <c r="I34" s="58">
        <v>42736</v>
      </c>
      <c r="J34" s="153" t="s">
        <v>48</v>
      </c>
      <c r="K34" s="153" t="s">
        <v>48</v>
      </c>
      <c r="L34" s="63">
        <v>0.51700000000000002</v>
      </c>
      <c r="M34" s="63">
        <v>0.59099999999999997</v>
      </c>
      <c r="N34" s="63">
        <v>0.59099999999999997</v>
      </c>
      <c r="O34" s="153" t="s">
        <v>48</v>
      </c>
      <c r="P34" s="153" t="s">
        <v>48</v>
      </c>
      <c r="Q34" s="152">
        <f t="shared" si="0"/>
        <v>0.59099999999999997</v>
      </c>
      <c r="R34" s="63"/>
      <c r="S34" s="63"/>
      <c r="T34" s="30">
        <v>0.59099999999999997</v>
      </c>
      <c r="U34" s="30"/>
      <c r="V34" s="152">
        <f t="shared" si="1"/>
        <v>0.59099999999999997</v>
      </c>
      <c r="W34" s="63"/>
      <c r="X34" s="63"/>
      <c r="Y34" s="30">
        <v>0.59099999999999997</v>
      </c>
      <c r="Z34" s="30"/>
    </row>
    <row r="35" spans="1:26" ht="25.5">
      <c r="A35" s="143" t="s">
        <v>340</v>
      </c>
      <c r="B35" s="60" t="s">
        <v>377</v>
      </c>
      <c r="C35" s="55" t="s">
        <v>342</v>
      </c>
      <c r="D35" s="55" t="s">
        <v>139</v>
      </c>
      <c r="E35" s="55">
        <v>2020</v>
      </c>
      <c r="F35" s="55">
        <v>2020</v>
      </c>
      <c r="G35" s="31">
        <v>1.034</v>
      </c>
      <c r="H35" s="30">
        <v>1.1830000000000001</v>
      </c>
      <c r="I35" s="58">
        <v>42736</v>
      </c>
      <c r="J35" s="153" t="s">
        <v>48</v>
      </c>
      <c r="K35" s="153" t="s">
        <v>48</v>
      </c>
      <c r="L35" s="63">
        <v>1.034</v>
      </c>
      <c r="M35" s="63">
        <v>1.1830000000000001</v>
      </c>
      <c r="N35" s="63">
        <v>1.1830000000000001</v>
      </c>
      <c r="O35" s="153" t="s">
        <v>48</v>
      </c>
      <c r="P35" s="153" t="s">
        <v>48</v>
      </c>
      <c r="Q35" s="152">
        <f t="shared" si="0"/>
        <v>1.1830000000000001</v>
      </c>
      <c r="R35" s="63"/>
      <c r="S35" s="63"/>
      <c r="T35" s="30">
        <v>1.1830000000000001</v>
      </c>
      <c r="U35" s="30"/>
      <c r="V35" s="152">
        <f t="shared" si="1"/>
        <v>1.1830000000000001</v>
      </c>
      <c r="W35" s="63"/>
      <c r="X35" s="63"/>
      <c r="Y35" s="30">
        <v>1.1830000000000001</v>
      </c>
      <c r="Z35" s="30"/>
    </row>
    <row r="36" spans="1:26" ht="25.5">
      <c r="A36" s="143" t="s">
        <v>343</v>
      </c>
      <c r="B36" s="60" t="s">
        <v>378</v>
      </c>
      <c r="C36" s="55" t="s">
        <v>345</v>
      </c>
      <c r="D36" s="55" t="s">
        <v>139</v>
      </c>
      <c r="E36" s="55">
        <v>2020</v>
      </c>
      <c r="F36" s="55">
        <v>2020</v>
      </c>
      <c r="G36" s="31">
        <v>1.034</v>
      </c>
      <c r="H36" s="30">
        <v>1.1830000000000001</v>
      </c>
      <c r="I36" s="58">
        <v>42736</v>
      </c>
      <c r="J36" s="153" t="s">
        <v>48</v>
      </c>
      <c r="K36" s="153" t="s">
        <v>48</v>
      </c>
      <c r="L36" s="63">
        <v>1.034</v>
      </c>
      <c r="M36" s="63">
        <v>1.1830000000000001</v>
      </c>
      <c r="N36" s="63">
        <v>1.1830000000000001</v>
      </c>
      <c r="O36" s="153" t="s">
        <v>48</v>
      </c>
      <c r="P36" s="153" t="s">
        <v>48</v>
      </c>
      <c r="Q36" s="152">
        <f t="shared" si="0"/>
        <v>1.1830000000000001</v>
      </c>
      <c r="R36" s="63"/>
      <c r="S36" s="63"/>
      <c r="T36" s="30">
        <v>1.1830000000000001</v>
      </c>
      <c r="U36" s="30"/>
      <c r="V36" s="152">
        <f t="shared" si="1"/>
        <v>1.1830000000000001</v>
      </c>
      <c r="W36" s="63"/>
      <c r="X36" s="63"/>
      <c r="Y36" s="30">
        <v>1.1830000000000001</v>
      </c>
      <c r="Z36" s="30"/>
    </row>
    <row r="37" spans="1:26" ht="25.5">
      <c r="A37" s="143" t="s">
        <v>346</v>
      </c>
      <c r="B37" s="60" t="s">
        <v>379</v>
      </c>
      <c r="C37" s="55" t="s">
        <v>347</v>
      </c>
      <c r="D37" s="55" t="s">
        <v>139</v>
      </c>
      <c r="E37" s="55">
        <v>2020</v>
      </c>
      <c r="F37" s="55">
        <v>2020</v>
      </c>
      <c r="G37" s="31">
        <v>1.034</v>
      </c>
      <c r="H37" s="30">
        <v>1.1830000000000001</v>
      </c>
      <c r="I37" s="58">
        <v>42736</v>
      </c>
      <c r="J37" s="153" t="s">
        <v>48</v>
      </c>
      <c r="K37" s="153" t="s">
        <v>48</v>
      </c>
      <c r="L37" s="63">
        <v>1.034</v>
      </c>
      <c r="M37" s="63">
        <v>1.1830000000000001</v>
      </c>
      <c r="N37" s="63">
        <v>1.1830000000000001</v>
      </c>
      <c r="O37" s="153" t="s">
        <v>48</v>
      </c>
      <c r="P37" s="153" t="s">
        <v>48</v>
      </c>
      <c r="Q37" s="152">
        <f t="shared" si="0"/>
        <v>1.1830000000000001</v>
      </c>
      <c r="R37" s="63"/>
      <c r="S37" s="63"/>
      <c r="T37" s="30">
        <v>1.1830000000000001</v>
      </c>
      <c r="U37" s="30"/>
      <c r="V37" s="152">
        <f t="shared" si="1"/>
        <v>1.1830000000000001</v>
      </c>
      <c r="W37" s="63"/>
      <c r="X37" s="63"/>
      <c r="Y37" s="30">
        <v>1.1830000000000001</v>
      </c>
      <c r="Z37" s="30"/>
    </row>
    <row r="38" spans="1:26" ht="25.5">
      <c r="A38" s="143" t="s">
        <v>348</v>
      </c>
      <c r="B38" s="60" t="s">
        <v>380</v>
      </c>
      <c r="C38" s="55" t="s">
        <v>350</v>
      </c>
      <c r="D38" s="55" t="s">
        <v>139</v>
      </c>
      <c r="E38" s="55">
        <v>2020</v>
      </c>
      <c r="F38" s="55">
        <v>2020</v>
      </c>
      <c r="G38" s="31">
        <v>1.034</v>
      </c>
      <c r="H38" s="30">
        <v>1.1830000000000001</v>
      </c>
      <c r="I38" s="58">
        <v>42736</v>
      </c>
      <c r="J38" s="153" t="s">
        <v>48</v>
      </c>
      <c r="K38" s="153" t="s">
        <v>48</v>
      </c>
      <c r="L38" s="63">
        <v>1.034</v>
      </c>
      <c r="M38" s="63">
        <v>1.1830000000000001</v>
      </c>
      <c r="N38" s="63">
        <v>1.1830000000000001</v>
      </c>
      <c r="O38" s="153" t="s">
        <v>48</v>
      </c>
      <c r="P38" s="153" t="s">
        <v>48</v>
      </c>
      <c r="Q38" s="152">
        <f t="shared" si="0"/>
        <v>1.1830000000000001</v>
      </c>
      <c r="R38" s="63"/>
      <c r="S38" s="63"/>
      <c r="T38" s="30">
        <v>1.1830000000000001</v>
      </c>
      <c r="U38" s="30"/>
      <c r="V38" s="152">
        <f t="shared" si="1"/>
        <v>1.1830000000000001</v>
      </c>
      <c r="W38" s="63"/>
      <c r="X38" s="63"/>
      <c r="Y38" s="30">
        <v>1.1830000000000001</v>
      </c>
      <c r="Z38" s="30"/>
    </row>
    <row r="39" spans="1:26" ht="25.5">
      <c r="A39" s="143" t="s">
        <v>351</v>
      </c>
      <c r="B39" s="60" t="s">
        <v>381</v>
      </c>
      <c r="C39" s="55" t="s">
        <v>353</v>
      </c>
      <c r="D39" s="55" t="s">
        <v>139</v>
      </c>
      <c r="E39" s="55">
        <v>2020</v>
      </c>
      <c r="F39" s="55">
        <v>2020</v>
      </c>
      <c r="G39" s="31">
        <v>0.51700000000000002</v>
      </c>
      <c r="H39" s="30">
        <v>0.59099999999999997</v>
      </c>
      <c r="I39" s="58">
        <v>42736</v>
      </c>
      <c r="J39" s="153" t="s">
        <v>48</v>
      </c>
      <c r="K39" s="153" t="s">
        <v>48</v>
      </c>
      <c r="L39" s="63">
        <v>0.51700000000000002</v>
      </c>
      <c r="M39" s="63">
        <v>0.59099999999999997</v>
      </c>
      <c r="N39" s="63">
        <v>0.59099999999999997</v>
      </c>
      <c r="O39" s="153" t="s">
        <v>48</v>
      </c>
      <c r="P39" s="153" t="s">
        <v>48</v>
      </c>
      <c r="Q39" s="152">
        <f t="shared" si="0"/>
        <v>0.59099999999999997</v>
      </c>
      <c r="R39" s="63"/>
      <c r="S39" s="63"/>
      <c r="T39" s="30">
        <v>0.59099999999999997</v>
      </c>
      <c r="U39" s="30"/>
      <c r="V39" s="152">
        <f t="shared" si="1"/>
        <v>0.59099999999999997</v>
      </c>
      <c r="W39" s="63"/>
      <c r="X39" s="63"/>
      <c r="Y39" s="30">
        <v>0.59099999999999997</v>
      </c>
      <c r="Z39" s="30"/>
    </row>
    <row r="40" spans="1:26" ht="25.5">
      <c r="A40" s="143" t="s">
        <v>354</v>
      </c>
      <c r="B40" s="60" t="s">
        <v>382</v>
      </c>
      <c r="C40" s="55" t="s">
        <v>356</v>
      </c>
      <c r="D40" s="55" t="s">
        <v>139</v>
      </c>
      <c r="E40" s="55">
        <v>2020</v>
      </c>
      <c r="F40" s="55">
        <v>2020</v>
      </c>
      <c r="G40" s="31">
        <v>1.034</v>
      </c>
      <c r="H40" s="30">
        <v>1.1830000000000001</v>
      </c>
      <c r="I40" s="58">
        <v>42736</v>
      </c>
      <c r="J40" s="153" t="s">
        <v>48</v>
      </c>
      <c r="K40" s="153" t="s">
        <v>48</v>
      </c>
      <c r="L40" s="63">
        <v>1.034</v>
      </c>
      <c r="M40" s="63">
        <v>1.1830000000000001</v>
      </c>
      <c r="N40" s="63">
        <v>1.1830000000000001</v>
      </c>
      <c r="O40" s="153" t="s">
        <v>48</v>
      </c>
      <c r="P40" s="153" t="s">
        <v>48</v>
      </c>
      <c r="Q40" s="152">
        <f t="shared" si="0"/>
        <v>1.1830000000000001</v>
      </c>
      <c r="R40" s="63"/>
      <c r="S40" s="63"/>
      <c r="T40" s="30">
        <v>1.1830000000000001</v>
      </c>
      <c r="U40" s="30"/>
      <c r="V40" s="152">
        <f t="shared" si="1"/>
        <v>1.1830000000000001</v>
      </c>
      <c r="W40" s="63"/>
      <c r="X40" s="63"/>
      <c r="Y40" s="30">
        <v>1.1830000000000001</v>
      </c>
      <c r="Z40" s="30"/>
    </row>
    <row r="41" spans="1:26" ht="25.5">
      <c r="A41" s="143" t="s">
        <v>357</v>
      </c>
      <c r="B41" s="60" t="s">
        <v>383</v>
      </c>
      <c r="C41" s="55" t="s">
        <v>359</v>
      </c>
      <c r="D41" s="55" t="s">
        <v>139</v>
      </c>
      <c r="E41" s="55">
        <v>2020</v>
      </c>
      <c r="F41" s="55">
        <v>2020</v>
      </c>
      <c r="G41" s="31">
        <v>0.51700000000000002</v>
      </c>
      <c r="H41" s="30">
        <v>0.59099999999999997</v>
      </c>
      <c r="I41" s="58">
        <v>42736</v>
      </c>
      <c r="J41" s="153" t="s">
        <v>48</v>
      </c>
      <c r="K41" s="153" t="s">
        <v>48</v>
      </c>
      <c r="L41" s="63">
        <v>0.51700000000000002</v>
      </c>
      <c r="M41" s="63">
        <v>0.59099999999999997</v>
      </c>
      <c r="N41" s="63">
        <v>0.59099999999999997</v>
      </c>
      <c r="O41" s="153" t="s">
        <v>48</v>
      </c>
      <c r="P41" s="153" t="s">
        <v>48</v>
      </c>
      <c r="Q41" s="152">
        <f t="shared" si="0"/>
        <v>0.59099999999999997</v>
      </c>
      <c r="R41" s="63"/>
      <c r="S41" s="63"/>
      <c r="T41" s="30">
        <v>0.59099999999999997</v>
      </c>
      <c r="U41" s="30"/>
      <c r="V41" s="152">
        <f t="shared" si="1"/>
        <v>0.59099999999999997</v>
      </c>
      <c r="W41" s="63"/>
      <c r="X41" s="63"/>
      <c r="Y41" s="30">
        <v>0.59099999999999997</v>
      </c>
      <c r="Z41" s="30"/>
    </row>
    <row r="42" spans="1:26" ht="25.5">
      <c r="A42" s="143" t="s">
        <v>360</v>
      </c>
      <c r="B42" s="60" t="s">
        <v>384</v>
      </c>
      <c r="C42" s="55" t="s">
        <v>362</v>
      </c>
      <c r="D42" s="55" t="s">
        <v>139</v>
      </c>
      <c r="E42" s="55">
        <v>2020</v>
      </c>
      <c r="F42" s="55">
        <v>2020</v>
      </c>
      <c r="G42" s="31">
        <v>0.51700000000000002</v>
      </c>
      <c r="H42" s="30">
        <v>0.59099999999999997</v>
      </c>
      <c r="I42" s="58">
        <v>42736</v>
      </c>
      <c r="J42" s="153" t="s">
        <v>48</v>
      </c>
      <c r="K42" s="153" t="s">
        <v>48</v>
      </c>
      <c r="L42" s="63">
        <v>0.51700000000000002</v>
      </c>
      <c r="M42" s="63">
        <v>0.59099999999999997</v>
      </c>
      <c r="N42" s="63">
        <v>0.59099999999999997</v>
      </c>
      <c r="O42" s="153" t="s">
        <v>48</v>
      </c>
      <c r="P42" s="153" t="s">
        <v>48</v>
      </c>
      <c r="Q42" s="152">
        <f t="shared" si="0"/>
        <v>0.59099999999999997</v>
      </c>
      <c r="R42" s="63"/>
      <c r="S42" s="63"/>
      <c r="T42" s="30">
        <v>0.59099999999999997</v>
      </c>
      <c r="U42" s="30"/>
      <c r="V42" s="152">
        <f t="shared" si="1"/>
        <v>0.59099999999999997</v>
      </c>
      <c r="W42" s="63"/>
      <c r="X42" s="63"/>
      <c r="Y42" s="30">
        <v>0.59099999999999997</v>
      </c>
      <c r="Z42" s="30"/>
    </row>
    <row r="43" spans="1:26">
      <c r="A43" s="142" t="s">
        <v>101</v>
      </c>
      <c r="B43" s="72" t="s">
        <v>102</v>
      </c>
      <c r="C43" s="67" t="s">
        <v>29</v>
      </c>
      <c r="D43" s="56"/>
      <c r="E43" s="56"/>
      <c r="F43" s="56"/>
      <c r="G43" s="147">
        <f>G44+G46</f>
        <v>5.1309999999999993</v>
      </c>
      <c r="H43" s="154">
        <f>H45+H47</f>
        <v>5.87</v>
      </c>
      <c r="I43" s="56"/>
      <c r="J43" s="56"/>
      <c r="K43" s="56"/>
      <c r="L43" s="56">
        <f>L44+L46</f>
        <v>5.1309999999999993</v>
      </c>
      <c r="M43" s="56">
        <f>M45+M47</f>
        <v>5.87</v>
      </c>
      <c r="N43" s="56">
        <f>N45+N47</f>
        <v>5.87</v>
      </c>
      <c r="O43" s="56"/>
      <c r="P43" s="56"/>
      <c r="Q43" s="152">
        <f t="shared" si="0"/>
        <v>5.87</v>
      </c>
      <c r="R43" s="56"/>
      <c r="S43" s="56"/>
      <c r="T43" s="154">
        <f>T45+T47</f>
        <v>0</v>
      </c>
      <c r="U43" s="154">
        <f>U45+U47</f>
        <v>5.87</v>
      </c>
      <c r="V43" s="152">
        <f t="shared" si="1"/>
        <v>5.87</v>
      </c>
      <c r="W43" s="56"/>
      <c r="X43" s="56"/>
      <c r="Y43" s="154">
        <f>Y45+Y47</f>
        <v>0</v>
      </c>
      <c r="Z43" s="154">
        <f>Z45+Z47</f>
        <v>5.87</v>
      </c>
    </row>
    <row r="44" spans="1:26">
      <c r="A44" s="70" t="s">
        <v>103</v>
      </c>
      <c r="B44" s="72" t="s">
        <v>44</v>
      </c>
      <c r="C44" s="67" t="s">
        <v>29</v>
      </c>
      <c r="D44" s="56"/>
      <c r="E44" s="56"/>
      <c r="F44" s="56"/>
      <c r="G44" s="147">
        <f>G45</f>
        <v>1.0389999999999999</v>
      </c>
      <c r="H44" s="147">
        <f>H45</f>
        <v>1.1890000000000001</v>
      </c>
      <c r="I44" s="56"/>
      <c r="J44" s="56"/>
      <c r="K44" s="56"/>
      <c r="L44" s="56">
        <f>L45</f>
        <v>1.0389999999999999</v>
      </c>
      <c r="M44" s="56">
        <f>M45</f>
        <v>1.1890000000000001</v>
      </c>
      <c r="N44" s="56">
        <f>N45</f>
        <v>1.1890000000000001</v>
      </c>
      <c r="O44" s="56"/>
      <c r="P44" s="56"/>
      <c r="Q44" s="152">
        <f t="shared" si="0"/>
        <v>1.1890000000000001</v>
      </c>
      <c r="R44" s="56"/>
      <c r="S44" s="56"/>
      <c r="T44" s="147">
        <f>T45</f>
        <v>0</v>
      </c>
      <c r="U44" s="147">
        <f>U45</f>
        <v>1.1890000000000001</v>
      </c>
      <c r="V44" s="152">
        <f t="shared" si="1"/>
        <v>1.1890000000000001</v>
      </c>
      <c r="W44" s="56"/>
      <c r="X44" s="56"/>
      <c r="Y44" s="147">
        <f>Y45</f>
        <v>0</v>
      </c>
      <c r="Z44" s="147">
        <f>Z45</f>
        <v>1.1890000000000001</v>
      </c>
    </row>
    <row r="45" spans="1:26">
      <c r="A45" s="143" t="s">
        <v>363</v>
      </c>
      <c r="B45" s="60" t="s">
        <v>364</v>
      </c>
      <c r="C45" s="55" t="s">
        <v>365</v>
      </c>
      <c r="D45" s="55" t="s">
        <v>139</v>
      </c>
      <c r="E45" s="55">
        <v>2020</v>
      </c>
      <c r="F45" s="55">
        <v>2020</v>
      </c>
      <c r="G45" s="147">
        <v>1.0389999999999999</v>
      </c>
      <c r="H45" s="147">
        <v>1.1890000000000001</v>
      </c>
      <c r="I45" s="56"/>
      <c r="J45" s="153" t="s">
        <v>48</v>
      </c>
      <c r="K45" s="153" t="s">
        <v>48</v>
      </c>
      <c r="L45" s="56">
        <v>1.0389999999999999</v>
      </c>
      <c r="M45" s="56">
        <v>1.1890000000000001</v>
      </c>
      <c r="N45" s="56">
        <v>1.1890000000000001</v>
      </c>
      <c r="O45" s="153" t="s">
        <v>48</v>
      </c>
      <c r="P45" s="153" t="s">
        <v>48</v>
      </c>
      <c r="Q45" s="152">
        <f t="shared" si="0"/>
        <v>1.1890000000000001</v>
      </c>
      <c r="R45" s="56"/>
      <c r="S45" s="56"/>
      <c r="T45" s="147"/>
      <c r="U45" s="147">
        <v>1.1890000000000001</v>
      </c>
      <c r="V45" s="152">
        <f t="shared" si="1"/>
        <v>1.1890000000000001</v>
      </c>
      <c r="W45" s="56"/>
      <c r="X45" s="56"/>
      <c r="Y45" s="147"/>
      <c r="Z45" s="147">
        <v>1.1890000000000001</v>
      </c>
    </row>
    <row r="46" spans="1:26">
      <c r="A46" s="70" t="s">
        <v>110</v>
      </c>
      <c r="B46" s="72" t="s">
        <v>61</v>
      </c>
      <c r="C46" s="67" t="s">
        <v>29</v>
      </c>
      <c r="D46" s="56"/>
      <c r="E46" s="56"/>
      <c r="F46" s="56"/>
      <c r="G46" s="147">
        <f>G47</f>
        <v>4.0919999999999996</v>
      </c>
      <c r="H46" s="147">
        <f>H47</f>
        <v>4.681</v>
      </c>
      <c r="I46" s="56"/>
      <c r="J46" s="56"/>
      <c r="K46" s="56"/>
      <c r="L46" s="56">
        <f>L47</f>
        <v>4.0919999999999996</v>
      </c>
      <c r="M46" s="56">
        <f>M47</f>
        <v>4.681</v>
      </c>
      <c r="N46" s="56">
        <f>N47</f>
        <v>4.681</v>
      </c>
      <c r="O46" s="56"/>
      <c r="P46" s="56"/>
      <c r="Q46" s="152">
        <f t="shared" si="0"/>
        <v>4.681</v>
      </c>
      <c r="R46" s="56"/>
      <c r="S46" s="56"/>
      <c r="T46" s="147">
        <f>T47</f>
        <v>0</v>
      </c>
      <c r="U46" s="147">
        <f>U47</f>
        <v>4.681</v>
      </c>
      <c r="V46" s="152">
        <f t="shared" si="1"/>
        <v>4.681</v>
      </c>
      <c r="W46" s="56"/>
      <c r="X46" s="56"/>
      <c r="Y46" s="147">
        <f>Y47</f>
        <v>0</v>
      </c>
      <c r="Z46" s="147">
        <f>Z47</f>
        <v>4.681</v>
      </c>
    </row>
    <row r="47" spans="1:26">
      <c r="A47" s="143" t="s">
        <v>279</v>
      </c>
      <c r="B47" s="60" t="s">
        <v>280</v>
      </c>
      <c r="C47" s="55" t="s">
        <v>366</v>
      </c>
      <c r="D47" s="55" t="s">
        <v>139</v>
      </c>
      <c r="E47" s="55">
        <v>2020</v>
      </c>
      <c r="F47" s="55">
        <v>2020</v>
      </c>
      <c r="G47" s="147">
        <v>4.0919999999999996</v>
      </c>
      <c r="H47" s="147">
        <v>4.681</v>
      </c>
      <c r="I47" s="58">
        <v>42736</v>
      </c>
      <c r="J47" s="153" t="s">
        <v>48</v>
      </c>
      <c r="K47" s="153" t="s">
        <v>48</v>
      </c>
      <c r="L47" s="56">
        <v>4.0919999999999996</v>
      </c>
      <c r="M47" s="56">
        <v>4.681</v>
      </c>
      <c r="N47" s="56">
        <v>4.681</v>
      </c>
      <c r="O47" s="153" t="s">
        <v>48</v>
      </c>
      <c r="P47" s="153" t="s">
        <v>48</v>
      </c>
      <c r="Q47" s="152">
        <f t="shared" si="0"/>
        <v>4.681</v>
      </c>
      <c r="R47" s="56"/>
      <c r="S47" s="56"/>
      <c r="T47" s="147"/>
      <c r="U47" s="147">
        <v>4.681</v>
      </c>
      <c r="V47" s="152">
        <f t="shared" si="1"/>
        <v>4.681</v>
      </c>
      <c r="W47" s="56"/>
      <c r="X47" s="56"/>
      <c r="Y47" s="147"/>
      <c r="Z47" s="147">
        <v>4.681</v>
      </c>
    </row>
    <row r="48" spans="1:26">
      <c r="A48" s="155"/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</row>
    <row r="49" spans="1:26">
      <c r="A49" s="155"/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</row>
    <row r="50" spans="1:26">
      <c r="A50" s="155"/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</row>
  </sheetData>
  <mergeCells count="17">
    <mergeCell ref="V9:Z9"/>
    <mergeCell ref="G9:I9"/>
    <mergeCell ref="L9:M9"/>
    <mergeCell ref="Q9:U9"/>
    <mergeCell ref="J8:J10"/>
    <mergeCell ref="K8:K10"/>
    <mergeCell ref="L8:M8"/>
    <mergeCell ref="N8:N9"/>
    <mergeCell ref="O8:P9"/>
    <mergeCell ref="Q8:Z8"/>
    <mergeCell ref="F8:F9"/>
    <mergeCell ref="G8:I8"/>
    <mergeCell ref="A8:A10"/>
    <mergeCell ref="B8:B10"/>
    <mergeCell ref="C8:C10"/>
    <mergeCell ref="D8:D10"/>
    <mergeCell ref="E8:E10"/>
  </mergeCells>
  <pageMargins left="0.39370078740157483" right="0" top="0.78740157480314965" bottom="0" header="0" footer="0"/>
  <pageSetup paperSize="9" scale="42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AW47"/>
  <sheetViews>
    <sheetView topLeftCell="G1" zoomScale="70" zoomScaleNormal="70" workbookViewId="0">
      <selection activeCell="Q1" sqref="Q1"/>
    </sheetView>
  </sheetViews>
  <sheetFormatPr defaultRowHeight="15.75"/>
  <cols>
    <col min="1" max="1" width="14.5" style="1" customWidth="1"/>
    <col min="2" max="2" width="77.75" style="1" customWidth="1"/>
    <col min="3" max="3" width="25" style="1" customWidth="1"/>
    <col min="4" max="4" width="7.625" style="1" customWidth="1"/>
    <col min="5" max="5" width="8.375" style="1" customWidth="1"/>
    <col min="6" max="6" width="13" style="1" customWidth="1"/>
    <col min="7" max="7" width="16" style="1" customWidth="1"/>
    <col min="8" max="8" width="16.625" style="1" customWidth="1"/>
    <col min="9" max="9" width="8.375" style="1" customWidth="1"/>
    <col min="10" max="10" width="7.5" style="1" customWidth="1"/>
    <col min="11" max="11" width="9.5" style="1" customWidth="1"/>
    <col min="12" max="12" width="8.75" style="1" customWidth="1"/>
    <col min="13" max="13" width="9.25" style="1" customWidth="1"/>
    <col min="14" max="14" width="11.25" style="1" customWidth="1"/>
    <col min="15" max="15" width="12.375" style="1" customWidth="1"/>
    <col min="16" max="16" width="11.75" style="1" customWidth="1"/>
    <col min="17" max="17" width="12.25" style="1" customWidth="1"/>
    <col min="18" max="18" width="22.375" style="1" customWidth="1"/>
    <col min="19" max="19" width="7.125" style="1" customWidth="1"/>
    <col min="20" max="20" width="6" style="1" customWidth="1"/>
    <col min="21" max="21" width="8.375" style="1" customWidth="1"/>
    <col min="22" max="22" width="5.625" style="1" customWidth="1"/>
    <col min="23" max="23" width="7.375" style="1" customWidth="1"/>
    <col min="24" max="24" width="10" style="1" customWidth="1"/>
    <col min="25" max="25" width="7.875" style="1" customWidth="1"/>
    <col min="26" max="26" width="6.75" style="1" customWidth="1"/>
    <col min="27" max="27" width="9" style="1" customWidth="1"/>
    <col min="28" max="28" width="6.125" style="1" customWidth="1"/>
    <col min="29" max="29" width="6.75" style="1" customWidth="1"/>
    <col min="30" max="30" width="9.375" style="1" customWidth="1"/>
    <col min="31" max="31" width="7.375" style="1" customWidth="1"/>
    <col min="32" max="38" width="7.25" style="1" customWidth="1"/>
    <col min="39" max="39" width="8.625" style="1" customWidth="1"/>
    <col min="40" max="40" width="6.125" style="1" customWidth="1"/>
    <col min="41" max="41" width="6.875" style="1" customWidth="1"/>
    <col min="42" max="42" width="9.625" style="1" customWidth="1"/>
    <col min="43" max="43" width="6.75" style="1" customWidth="1"/>
    <col min="44" max="44" width="7.75" style="1" customWidth="1"/>
    <col min="45" max="16384" width="9" style="1"/>
  </cols>
  <sheetData>
    <row r="1" spans="1:49">
      <c r="R1" s="25" t="s">
        <v>402</v>
      </c>
    </row>
    <row r="2" spans="1:49">
      <c r="Q2" s="43"/>
      <c r="R2" s="26" t="s">
        <v>211</v>
      </c>
    </row>
    <row r="3" spans="1:49" ht="18.75">
      <c r="R3" s="49"/>
    </row>
    <row r="4" spans="1:49" ht="18.75">
      <c r="F4" s="12" t="s">
        <v>216</v>
      </c>
      <c r="H4" s="12"/>
      <c r="J4" s="12"/>
      <c r="K4" s="12"/>
      <c r="L4" s="12"/>
      <c r="M4" s="12"/>
      <c r="N4" s="12"/>
      <c r="O4" s="12"/>
      <c r="P4" s="12"/>
      <c r="Q4" s="12"/>
    </row>
    <row r="5" spans="1:49" ht="18.75">
      <c r="B5" s="12"/>
      <c r="C5" s="12"/>
      <c r="D5" s="12" t="s">
        <v>398</v>
      </c>
      <c r="E5" s="12"/>
      <c r="F5" s="12"/>
      <c r="J5" s="12"/>
      <c r="K5" s="12"/>
      <c r="L5" s="12"/>
      <c r="M5" s="12"/>
      <c r="N5" s="12"/>
      <c r="O5" s="12"/>
      <c r="P5" s="12"/>
      <c r="Q5" s="12"/>
      <c r="R5" s="12"/>
    </row>
    <row r="6" spans="1:49" ht="18.75">
      <c r="A6" s="13"/>
      <c r="B6" s="13"/>
      <c r="C6" s="13"/>
      <c r="D6" s="13"/>
      <c r="E6" s="13"/>
      <c r="F6" s="12" t="s">
        <v>212</v>
      </c>
      <c r="G6" s="12"/>
      <c r="H6" s="12"/>
      <c r="I6" s="12"/>
      <c r="J6" s="12"/>
      <c r="K6" s="12"/>
      <c r="L6" s="12"/>
      <c r="M6" s="12"/>
      <c r="N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49" ht="18.7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49" ht="72.75" customHeight="1">
      <c r="A8" s="277" t="s">
        <v>1</v>
      </c>
      <c r="B8" s="277" t="s">
        <v>2</v>
      </c>
      <c r="C8" s="277" t="s">
        <v>3</v>
      </c>
      <c r="D8" s="283" t="s">
        <v>142</v>
      </c>
      <c r="E8" s="283" t="s">
        <v>117</v>
      </c>
      <c r="F8" s="277" t="s">
        <v>143</v>
      </c>
      <c r="G8" s="277" t="s">
        <v>144</v>
      </c>
      <c r="H8" s="278" t="s">
        <v>399</v>
      </c>
      <c r="I8" s="281" t="s">
        <v>146</v>
      </c>
      <c r="J8" s="282"/>
      <c r="K8" s="282"/>
      <c r="L8" s="282"/>
      <c r="M8" s="282"/>
      <c r="N8" s="281" t="s">
        <v>147</v>
      </c>
      <c r="O8" s="282"/>
      <c r="P8" s="282"/>
      <c r="Q8" s="282"/>
      <c r="R8" s="284" t="s">
        <v>396</v>
      </c>
    </row>
    <row r="9" spans="1:49" ht="87.75" customHeight="1">
      <c r="A9" s="277"/>
      <c r="B9" s="277"/>
      <c r="C9" s="277"/>
      <c r="D9" s="283"/>
      <c r="E9" s="283"/>
      <c r="F9" s="277"/>
      <c r="G9" s="277"/>
      <c r="H9" s="279"/>
      <c r="I9" s="281" t="s">
        <v>124</v>
      </c>
      <c r="J9" s="282"/>
      <c r="K9" s="282"/>
      <c r="L9" s="282"/>
      <c r="M9" s="286"/>
      <c r="N9" s="277" t="s">
        <v>219</v>
      </c>
      <c r="O9" s="277"/>
      <c r="P9" s="281" t="s">
        <v>390</v>
      </c>
      <c r="Q9" s="286"/>
      <c r="R9" s="285"/>
    </row>
    <row r="10" spans="1:49" ht="128.25" customHeight="1">
      <c r="A10" s="277"/>
      <c r="B10" s="277"/>
      <c r="C10" s="277"/>
      <c r="D10" s="283"/>
      <c r="E10" s="283"/>
      <c r="F10" s="15" t="s">
        <v>213</v>
      </c>
      <c r="G10" s="15" t="s">
        <v>213</v>
      </c>
      <c r="H10" s="280"/>
      <c r="I10" s="16" t="s">
        <v>151</v>
      </c>
      <c r="J10" s="16" t="s">
        <v>152</v>
      </c>
      <c r="K10" s="16" t="s">
        <v>153</v>
      </c>
      <c r="L10" s="17" t="s">
        <v>154</v>
      </c>
      <c r="M10" s="17" t="s">
        <v>155</v>
      </c>
      <c r="N10" s="16" t="s">
        <v>156</v>
      </c>
      <c r="O10" s="16" t="s">
        <v>157</v>
      </c>
      <c r="P10" s="16" t="s">
        <v>156</v>
      </c>
      <c r="Q10" s="16" t="s">
        <v>157</v>
      </c>
      <c r="R10" s="6" t="s">
        <v>217</v>
      </c>
    </row>
    <row r="11" spans="1:49" ht="19.5" hidden="1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8</v>
      </c>
      <c r="H11" s="6">
        <v>10</v>
      </c>
      <c r="I11" s="6">
        <v>11</v>
      </c>
      <c r="J11" s="6">
        <v>12</v>
      </c>
      <c r="K11" s="6">
        <v>13</v>
      </c>
      <c r="L11" s="6">
        <v>14</v>
      </c>
      <c r="M11" s="6">
        <v>15</v>
      </c>
      <c r="N11" s="6">
        <v>21</v>
      </c>
      <c r="O11" s="6">
        <v>22</v>
      </c>
      <c r="P11" s="6">
        <v>23</v>
      </c>
      <c r="Q11" s="6">
        <v>24</v>
      </c>
      <c r="R11" s="6">
        <v>27</v>
      </c>
    </row>
    <row r="12" spans="1:49">
      <c r="A12" s="131"/>
      <c r="B12" s="132" t="s">
        <v>28</v>
      </c>
      <c r="C12" s="45" t="s">
        <v>29</v>
      </c>
      <c r="D12" s="45"/>
      <c r="E12" s="45"/>
      <c r="F12" s="45"/>
      <c r="G12" s="45">
        <v>26.525423728813557</v>
      </c>
      <c r="H12" s="45"/>
      <c r="I12" s="45">
        <v>26.525423728813557</v>
      </c>
      <c r="J12" s="45">
        <v>0</v>
      </c>
      <c r="K12" s="45">
        <v>0</v>
      </c>
      <c r="L12" s="45">
        <v>26.525423728813557</v>
      </c>
      <c r="M12" s="45">
        <v>0</v>
      </c>
      <c r="N12" s="45"/>
      <c r="O12" s="45"/>
      <c r="P12" s="45"/>
      <c r="Q12" s="45"/>
      <c r="R12" s="45">
        <v>26.525423728813557</v>
      </c>
    </row>
    <row r="13" spans="1:49">
      <c r="A13" s="131"/>
      <c r="B13" s="133" t="s">
        <v>30</v>
      </c>
      <c r="C13" s="45" t="s">
        <v>29</v>
      </c>
      <c r="D13" s="22"/>
      <c r="E13" s="22"/>
      <c r="F13" s="22"/>
      <c r="G13" s="22">
        <v>11.590677966101696</v>
      </c>
      <c r="H13" s="22"/>
      <c r="I13" s="22">
        <v>11.590677966101696</v>
      </c>
      <c r="J13" s="22">
        <v>0</v>
      </c>
      <c r="K13" s="22">
        <v>0</v>
      </c>
      <c r="L13" s="22">
        <v>11.590677966101696</v>
      </c>
      <c r="M13" s="22">
        <v>0</v>
      </c>
      <c r="N13" s="22"/>
      <c r="O13" s="22"/>
      <c r="P13" s="22"/>
      <c r="Q13" s="22"/>
      <c r="R13" s="22">
        <v>11.590677966101696</v>
      </c>
    </row>
    <row r="14" spans="1:49">
      <c r="A14" s="131"/>
      <c r="B14" s="133" t="s">
        <v>31</v>
      </c>
      <c r="C14" s="45" t="s">
        <v>29</v>
      </c>
      <c r="D14" s="22"/>
      <c r="E14" s="22"/>
      <c r="F14" s="22"/>
      <c r="G14" s="22">
        <v>14.934745762711863</v>
      </c>
      <c r="H14" s="22"/>
      <c r="I14" s="22">
        <v>14.934745762711863</v>
      </c>
      <c r="J14" s="22">
        <v>0</v>
      </c>
      <c r="K14" s="22">
        <v>0</v>
      </c>
      <c r="L14" s="22">
        <v>14.934745762711863</v>
      </c>
      <c r="M14" s="22">
        <v>0</v>
      </c>
      <c r="N14" s="22"/>
      <c r="O14" s="22"/>
      <c r="P14" s="22"/>
      <c r="Q14" s="22"/>
      <c r="R14" s="22">
        <v>14.934745762711863</v>
      </c>
    </row>
    <row r="15" spans="1:49">
      <c r="A15" s="134">
        <v>1</v>
      </c>
      <c r="B15" s="132" t="s">
        <v>32</v>
      </c>
      <c r="C15" s="45" t="s">
        <v>29</v>
      </c>
      <c r="D15" s="45"/>
      <c r="E15" s="45"/>
      <c r="F15" s="45"/>
      <c r="G15" s="45">
        <f>G16+G43</f>
        <v>26.525423728813557</v>
      </c>
      <c r="H15" s="45"/>
      <c r="I15" s="45">
        <f>I16+I43</f>
        <v>26.525423728813557</v>
      </c>
      <c r="J15" s="45">
        <v>0</v>
      </c>
      <c r="K15" s="45">
        <v>0</v>
      </c>
      <c r="L15" s="45">
        <f>L16+L43</f>
        <v>26.525423728813557</v>
      </c>
      <c r="M15" s="45">
        <v>0</v>
      </c>
      <c r="N15" s="45"/>
      <c r="O15" s="45"/>
      <c r="P15" s="45"/>
      <c r="Q15" s="45"/>
      <c r="R15" s="45">
        <f>R16+R43</f>
        <v>26.525423728813557</v>
      </c>
    </row>
    <row r="16" spans="1:49">
      <c r="A16" s="135" t="s">
        <v>33</v>
      </c>
      <c r="B16" s="132" t="s">
        <v>34</v>
      </c>
      <c r="C16" s="45" t="s">
        <v>29</v>
      </c>
      <c r="D16" s="45"/>
      <c r="E16" s="45"/>
      <c r="F16" s="45"/>
      <c r="G16" s="45">
        <v>21.550847457627118</v>
      </c>
      <c r="H16" s="45"/>
      <c r="I16" s="45">
        <v>21.550847457627118</v>
      </c>
      <c r="J16" s="45">
        <v>0</v>
      </c>
      <c r="K16" s="45">
        <v>0</v>
      </c>
      <c r="L16" s="45">
        <v>21.550847457627118</v>
      </c>
      <c r="M16" s="45">
        <v>0</v>
      </c>
      <c r="N16" s="45"/>
      <c r="O16" s="45"/>
      <c r="P16" s="45"/>
      <c r="Q16" s="45"/>
      <c r="R16" s="45">
        <v>21.550847457627118</v>
      </c>
    </row>
    <row r="17" spans="1:18">
      <c r="A17" s="135" t="s">
        <v>35</v>
      </c>
      <c r="B17" s="99" t="s">
        <v>36</v>
      </c>
      <c r="C17" s="45" t="s">
        <v>29</v>
      </c>
      <c r="D17" s="45"/>
      <c r="E17" s="45"/>
      <c r="F17" s="45"/>
      <c r="G17" s="45">
        <v>21.550847457627118</v>
      </c>
      <c r="H17" s="45"/>
      <c r="I17" s="45">
        <v>21.550847457627118</v>
      </c>
      <c r="J17" s="45">
        <v>0</v>
      </c>
      <c r="K17" s="45">
        <v>0</v>
      </c>
      <c r="L17" s="45">
        <v>21.550847457627118</v>
      </c>
      <c r="M17" s="45">
        <v>0</v>
      </c>
      <c r="N17" s="45"/>
      <c r="O17" s="45"/>
      <c r="P17" s="45"/>
      <c r="Q17" s="45"/>
      <c r="R17" s="45">
        <v>21.550847457627118</v>
      </c>
    </row>
    <row r="18" spans="1:18">
      <c r="A18" s="135" t="s">
        <v>37</v>
      </c>
      <c r="B18" s="99" t="s">
        <v>38</v>
      </c>
      <c r="C18" s="45" t="s">
        <v>29</v>
      </c>
      <c r="D18" s="45"/>
      <c r="E18" s="45"/>
      <c r="F18" s="45"/>
      <c r="G18" s="45">
        <v>1.9432203389830511</v>
      </c>
      <c r="H18" s="45"/>
      <c r="I18" s="45">
        <v>1.9432203389830511</v>
      </c>
      <c r="J18" s="45">
        <v>0</v>
      </c>
      <c r="K18" s="45">
        <v>0</v>
      </c>
      <c r="L18" s="45">
        <v>1.9432203389830511</v>
      </c>
      <c r="M18" s="45">
        <v>0</v>
      </c>
      <c r="N18" s="45"/>
      <c r="O18" s="45"/>
      <c r="P18" s="45"/>
      <c r="Q18" s="45"/>
      <c r="R18" s="45">
        <v>1.9432203389830511</v>
      </c>
    </row>
    <row r="19" spans="1:18">
      <c r="A19" s="135" t="s">
        <v>39</v>
      </c>
      <c r="B19" s="99" t="s">
        <v>40</v>
      </c>
      <c r="C19" s="45" t="s">
        <v>29</v>
      </c>
      <c r="D19" s="45"/>
      <c r="E19" s="45"/>
      <c r="F19" s="45"/>
      <c r="G19" s="45">
        <v>1.9432203389830511</v>
      </c>
      <c r="H19" s="45"/>
      <c r="I19" s="45">
        <v>1.9432203389830511</v>
      </c>
      <c r="J19" s="45">
        <v>0</v>
      </c>
      <c r="K19" s="45">
        <v>0</v>
      </c>
      <c r="L19" s="45">
        <v>1.9432203389830511</v>
      </c>
      <c r="M19" s="45">
        <v>0</v>
      </c>
      <c r="N19" s="45"/>
      <c r="O19" s="45"/>
      <c r="P19" s="45"/>
      <c r="Q19" s="45"/>
      <c r="R19" s="45">
        <v>1.9432203389830511</v>
      </c>
    </row>
    <row r="20" spans="1:18">
      <c r="A20" s="117" t="s">
        <v>41</v>
      </c>
      <c r="B20" s="99" t="s">
        <v>42</v>
      </c>
      <c r="C20" s="22" t="s">
        <v>29</v>
      </c>
      <c r="D20" s="22"/>
      <c r="E20" s="22"/>
      <c r="F20" s="22"/>
      <c r="G20" s="22">
        <v>1.9432203389830511</v>
      </c>
      <c r="H20" s="22"/>
      <c r="I20" s="22">
        <v>1.9432203389830511</v>
      </c>
      <c r="J20" s="22">
        <v>0</v>
      </c>
      <c r="K20" s="22">
        <v>0</v>
      </c>
      <c r="L20" s="22">
        <v>1.9432203389830511</v>
      </c>
      <c r="M20" s="22">
        <v>0</v>
      </c>
      <c r="N20" s="22"/>
      <c r="O20" s="22"/>
      <c r="P20" s="22"/>
      <c r="Q20" s="22"/>
      <c r="R20" s="22">
        <v>1.9432203389830511</v>
      </c>
    </row>
    <row r="21" spans="1:18">
      <c r="A21" s="117" t="s">
        <v>43</v>
      </c>
      <c r="B21" s="99" t="s">
        <v>44</v>
      </c>
      <c r="C21" s="136" t="s">
        <v>29</v>
      </c>
      <c r="D21" s="136"/>
      <c r="E21" s="136"/>
      <c r="F21" s="136"/>
      <c r="G21" s="150">
        <v>1.9432203389830511</v>
      </c>
      <c r="H21" s="136"/>
      <c r="I21" s="150">
        <v>1.9432203389830511</v>
      </c>
      <c r="J21" s="150">
        <v>0</v>
      </c>
      <c r="K21" s="150">
        <v>0</v>
      </c>
      <c r="L21" s="150">
        <v>1.9432203389830511</v>
      </c>
      <c r="M21" s="136">
        <v>0</v>
      </c>
      <c r="N21" s="136"/>
      <c r="O21" s="136"/>
      <c r="P21" s="136"/>
      <c r="Q21" s="136"/>
      <c r="R21" s="22">
        <v>1.9432203389830511</v>
      </c>
    </row>
    <row r="22" spans="1:18">
      <c r="A22" s="137" t="s">
        <v>315</v>
      </c>
      <c r="B22" s="100" t="s">
        <v>316</v>
      </c>
      <c r="C22" s="6" t="s">
        <v>317</v>
      </c>
      <c r="D22" s="6" t="s">
        <v>139</v>
      </c>
      <c r="E22" s="6">
        <v>2020</v>
      </c>
      <c r="F22" s="6">
        <v>2020</v>
      </c>
      <c r="G22" s="22">
        <v>1.9432203389830511</v>
      </c>
      <c r="H22" s="50" t="s">
        <v>48</v>
      </c>
      <c r="I22" s="150">
        <v>1.9432203389830511</v>
      </c>
      <c r="J22" s="150">
        <v>0</v>
      </c>
      <c r="K22" s="150">
        <v>0</v>
      </c>
      <c r="L22" s="150">
        <v>1.9432203389830511</v>
      </c>
      <c r="M22" s="136"/>
      <c r="N22" s="50" t="s">
        <v>48</v>
      </c>
      <c r="O22" s="50" t="s">
        <v>48</v>
      </c>
      <c r="P22" s="50" t="s">
        <v>48</v>
      </c>
      <c r="Q22" s="50" t="s">
        <v>48</v>
      </c>
      <c r="R22" s="22">
        <v>1.9432203389830511</v>
      </c>
    </row>
    <row r="23" spans="1:18">
      <c r="A23" s="135" t="s">
        <v>49</v>
      </c>
      <c r="B23" s="99" t="s">
        <v>50</v>
      </c>
      <c r="C23" s="131" t="s">
        <v>29</v>
      </c>
      <c r="D23" s="6"/>
      <c r="E23" s="131"/>
      <c r="F23" s="131"/>
      <c r="G23" s="151">
        <v>19.607627118644068</v>
      </c>
      <c r="H23" s="161"/>
      <c r="I23" s="151">
        <v>19.607627118644068</v>
      </c>
      <c r="J23" s="151">
        <v>0</v>
      </c>
      <c r="K23" s="151">
        <v>0</v>
      </c>
      <c r="L23" s="151">
        <v>19.607627118644068</v>
      </c>
      <c r="M23" s="131">
        <v>0</v>
      </c>
      <c r="N23" s="161"/>
      <c r="O23" s="161"/>
      <c r="P23" s="161"/>
      <c r="Q23" s="161"/>
      <c r="R23" s="45">
        <v>19.607627118644068</v>
      </c>
    </row>
    <row r="24" spans="1:18">
      <c r="A24" s="137" t="s">
        <v>51</v>
      </c>
      <c r="B24" s="100" t="s">
        <v>52</v>
      </c>
      <c r="C24" s="136" t="s">
        <v>29</v>
      </c>
      <c r="D24" s="6"/>
      <c r="E24" s="136"/>
      <c r="F24" s="136"/>
      <c r="G24" s="150">
        <v>19.607627118644068</v>
      </c>
      <c r="H24" s="162"/>
      <c r="I24" s="150">
        <v>19.607627118644068</v>
      </c>
      <c r="J24" s="150">
        <v>0</v>
      </c>
      <c r="K24" s="150">
        <v>0</v>
      </c>
      <c r="L24" s="150">
        <v>19.607627118644068</v>
      </c>
      <c r="M24" s="136">
        <v>0</v>
      </c>
      <c r="N24" s="162"/>
      <c r="O24" s="162"/>
      <c r="P24" s="162"/>
      <c r="Q24" s="162"/>
      <c r="R24" s="22">
        <v>19.607627118644068</v>
      </c>
    </row>
    <row r="25" spans="1:18">
      <c r="A25" s="117" t="s">
        <v>53</v>
      </c>
      <c r="B25" s="99" t="s">
        <v>44</v>
      </c>
      <c r="C25" s="131" t="s">
        <v>29</v>
      </c>
      <c r="D25" s="6"/>
      <c r="E25" s="131"/>
      <c r="F25" s="131"/>
      <c r="G25" s="151">
        <v>8.6398305084745761</v>
      </c>
      <c r="H25" s="161"/>
      <c r="I25" s="151">
        <v>8.6398305084745761</v>
      </c>
      <c r="J25" s="151">
        <v>0</v>
      </c>
      <c r="K25" s="151">
        <v>0</v>
      </c>
      <c r="L25" s="151">
        <v>8.6398305084745761</v>
      </c>
      <c r="M25" s="131">
        <v>0</v>
      </c>
      <c r="N25" s="161"/>
      <c r="O25" s="161"/>
      <c r="P25" s="161"/>
      <c r="Q25" s="161"/>
      <c r="R25" s="45">
        <v>8.6398305084745761</v>
      </c>
    </row>
    <row r="26" spans="1:18" ht="31.5">
      <c r="A26" s="137" t="s">
        <v>318</v>
      </c>
      <c r="B26" s="130" t="s">
        <v>319</v>
      </c>
      <c r="C26" s="6" t="s">
        <v>320</v>
      </c>
      <c r="D26" s="6" t="s">
        <v>139</v>
      </c>
      <c r="E26" s="6">
        <v>2020</v>
      </c>
      <c r="F26" s="6">
        <v>2020</v>
      </c>
      <c r="G26" s="151">
        <v>7.4372881355932208</v>
      </c>
      <c r="H26" s="50" t="s">
        <v>48</v>
      </c>
      <c r="I26" s="151">
        <v>7.4372881355932208</v>
      </c>
      <c r="J26" s="151"/>
      <c r="K26" s="151"/>
      <c r="L26" s="151">
        <v>7.4372881355932208</v>
      </c>
      <c r="M26" s="131"/>
      <c r="N26" s="50" t="s">
        <v>48</v>
      </c>
      <c r="O26" s="50" t="s">
        <v>48</v>
      </c>
      <c r="P26" s="50" t="s">
        <v>48</v>
      </c>
      <c r="Q26" s="50" t="s">
        <v>48</v>
      </c>
      <c r="R26" s="45">
        <v>7.4372881355932208</v>
      </c>
    </row>
    <row r="27" spans="1:18" ht="31.5">
      <c r="A27" s="137" t="s">
        <v>321</v>
      </c>
      <c r="B27" s="2" t="s">
        <v>367</v>
      </c>
      <c r="C27" s="6" t="s">
        <v>322</v>
      </c>
      <c r="D27" s="62" t="s">
        <v>139</v>
      </c>
      <c r="E27" s="6">
        <v>2020</v>
      </c>
      <c r="F27" s="6">
        <v>2020</v>
      </c>
      <c r="G27" s="62">
        <v>1.0033898305084745</v>
      </c>
      <c r="H27" s="50" t="s">
        <v>48</v>
      </c>
      <c r="I27" s="62">
        <v>1.0033898305084745</v>
      </c>
      <c r="J27" s="62"/>
      <c r="K27" s="62"/>
      <c r="L27" s="62">
        <v>1.0033898305084745</v>
      </c>
      <c r="M27" s="62"/>
      <c r="N27" s="50" t="s">
        <v>48</v>
      </c>
      <c r="O27" s="50" t="s">
        <v>48</v>
      </c>
      <c r="P27" s="50" t="s">
        <v>48</v>
      </c>
      <c r="Q27" s="50" t="s">
        <v>48</v>
      </c>
      <c r="R27" s="62">
        <v>1.0033898305084745</v>
      </c>
    </row>
    <row r="28" spans="1:18">
      <c r="A28" s="137" t="s">
        <v>323</v>
      </c>
      <c r="B28" s="2" t="s">
        <v>368</v>
      </c>
      <c r="C28" s="6" t="s">
        <v>324</v>
      </c>
      <c r="D28" s="62" t="s">
        <v>139</v>
      </c>
      <c r="E28" s="6">
        <v>2020</v>
      </c>
      <c r="F28" s="6">
        <v>2020</v>
      </c>
      <c r="G28" s="62">
        <v>0.19915254237288135</v>
      </c>
      <c r="H28" s="50" t="s">
        <v>48</v>
      </c>
      <c r="I28" s="62">
        <v>0.19915254237288135</v>
      </c>
      <c r="J28" s="62"/>
      <c r="K28" s="62"/>
      <c r="L28" s="62">
        <v>0.19915254237288135</v>
      </c>
      <c r="M28" s="62"/>
      <c r="N28" s="50" t="s">
        <v>48</v>
      </c>
      <c r="O28" s="50" t="s">
        <v>48</v>
      </c>
      <c r="P28" s="50" t="s">
        <v>48</v>
      </c>
      <c r="Q28" s="50" t="s">
        <v>48</v>
      </c>
      <c r="R28" s="62">
        <v>0.19915254237288135</v>
      </c>
    </row>
    <row r="29" spans="1:18">
      <c r="A29" s="117" t="s">
        <v>60</v>
      </c>
      <c r="B29" s="99" t="s">
        <v>61</v>
      </c>
      <c r="C29" s="131" t="s">
        <v>29</v>
      </c>
      <c r="D29" s="6"/>
      <c r="E29" s="131"/>
      <c r="F29" s="131"/>
      <c r="G29" s="151">
        <v>10.96779661016949</v>
      </c>
      <c r="H29" s="161"/>
      <c r="I29" s="151">
        <v>10.96779661016949</v>
      </c>
      <c r="J29" s="151"/>
      <c r="K29" s="151"/>
      <c r="L29" s="151">
        <v>10.96779661016949</v>
      </c>
      <c r="M29" s="131"/>
      <c r="N29" s="161"/>
      <c r="O29" s="161"/>
      <c r="P29" s="161"/>
      <c r="Q29" s="161"/>
      <c r="R29" s="45">
        <v>10.96779661016949</v>
      </c>
    </row>
    <row r="30" spans="1:18" ht="24.95" customHeight="1">
      <c r="A30" s="137" t="s">
        <v>325</v>
      </c>
      <c r="B30" s="7" t="s">
        <v>326</v>
      </c>
      <c r="C30" s="6" t="s">
        <v>327</v>
      </c>
      <c r="D30" s="62" t="s">
        <v>139</v>
      </c>
      <c r="E30" s="163">
        <v>2020</v>
      </c>
      <c r="F30" s="163">
        <v>2020</v>
      </c>
      <c r="G30" s="62">
        <v>1.0025423728813561</v>
      </c>
      <c r="H30" s="50" t="s">
        <v>48</v>
      </c>
      <c r="I30" s="62">
        <v>1.0025423728813561</v>
      </c>
      <c r="J30" s="62"/>
      <c r="K30" s="62"/>
      <c r="L30" s="62">
        <v>1.0025423728813561</v>
      </c>
      <c r="M30" s="62"/>
      <c r="N30" s="50" t="s">
        <v>48</v>
      </c>
      <c r="O30" s="50" t="s">
        <v>48</v>
      </c>
      <c r="P30" s="50" t="s">
        <v>48</v>
      </c>
      <c r="Q30" s="50" t="s">
        <v>48</v>
      </c>
      <c r="R30" s="62">
        <v>1.0025423728813561</v>
      </c>
    </row>
    <row r="31" spans="1:18" ht="24.95" customHeight="1">
      <c r="A31" s="137" t="s">
        <v>328</v>
      </c>
      <c r="B31" s="7" t="s">
        <v>329</v>
      </c>
      <c r="C31" s="6" t="s">
        <v>330</v>
      </c>
      <c r="D31" s="62" t="s">
        <v>139</v>
      </c>
      <c r="E31" s="163">
        <v>2020</v>
      </c>
      <c r="F31" s="163">
        <v>2020</v>
      </c>
      <c r="G31" s="62">
        <v>1.0025423728813561</v>
      </c>
      <c r="H31" s="50" t="s">
        <v>48</v>
      </c>
      <c r="I31" s="62">
        <v>1.0025423728813561</v>
      </c>
      <c r="J31" s="62"/>
      <c r="K31" s="62"/>
      <c r="L31" s="62">
        <v>1.0025423728813561</v>
      </c>
      <c r="M31" s="62"/>
      <c r="N31" s="50" t="s">
        <v>48</v>
      </c>
      <c r="O31" s="50" t="s">
        <v>48</v>
      </c>
      <c r="P31" s="50" t="s">
        <v>48</v>
      </c>
      <c r="Q31" s="50" t="s">
        <v>48</v>
      </c>
      <c r="R31" s="62">
        <v>1.0025423728813561</v>
      </c>
    </row>
    <row r="32" spans="1:18" ht="24.95" customHeight="1">
      <c r="A32" s="137" t="s">
        <v>331</v>
      </c>
      <c r="B32" s="7" t="s">
        <v>332</v>
      </c>
      <c r="C32" s="6" t="s">
        <v>333</v>
      </c>
      <c r="D32" s="62" t="s">
        <v>139</v>
      </c>
      <c r="E32" s="163">
        <v>2020</v>
      </c>
      <c r="F32" s="163">
        <v>2020</v>
      </c>
      <c r="G32" s="62">
        <v>0.50084745762711869</v>
      </c>
      <c r="H32" s="50" t="s">
        <v>48</v>
      </c>
      <c r="I32" s="62">
        <v>0.50084745762711869</v>
      </c>
      <c r="J32" s="62"/>
      <c r="K32" s="62"/>
      <c r="L32" s="62">
        <v>0.50084745762711869</v>
      </c>
      <c r="M32" s="62"/>
      <c r="N32" s="50" t="s">
        <v>48</v>
      </c>
      <c r="O32" s="50" t="s">
        <v>48</v>
      </c>
      <c r="P32" s="50" t="s">
        <v>48</v>
      </c>
      <c r="Q32" s="50" t="s">
        <v>48</v>
      </c>
      <c r="R32" s="62">
        <v>0.50084745762711869</v>
      </c>
    </row>
    <row r="33" spans="1:18" ht="24.95" customHeight="1">
      <c r="A33" s="137" t="s">
        <v>334</v>
      </c>
      <c r="B33" s="7" t="s">
        <v>335</v>
      </c>
      <c r="C33" s="6" t="s">
        <v>336</v>
      </c>
      <c r="D33" s="62" t="s">
        <v>139</v>
      </c>
      <c r="E33" s="163">
        <v>2020</v>
      </c>
      <c r="F33" s="163">
        <v>2020</v>
      </c>
      <c r="G33" s="62">
        <v>1.4457627118644067</v>
      </c>
      <c r="H33" s="50" t="s">
        <v>48</v>
      </c>
      <c r="I33" s="62">
        <v>1.4457627118644067</v>
      </c>
      <c r="J33" s="62"/>
      <c r="K33" s="62"/>
      <c r="L33" s="62">
        <v>1.4457627118644067</v>
      </c>
      <c r="M33" s="62"/>
      <c r="N33" s="50" t="s">
        <v>48</v>
      </c>
      <c r="O33" s="50" t="s">
        <v>48</v>
      </c>
      <c r="P33" s="50" t="s">
        <v>48</v>
      </c>
      <c r="Q33" s="50" t="s">
        <v>48</v>
      </c>
      <c r="R33" s="62">
        <v>1.4457627118644067</v>
      </c>
    </row>
    <row r="34" spans="1:18" ht="24.95" customHeight="1">
      <c r="A34" s="137" t="s">
        <v>337</v>
      </c>
      <c r="B34" s="7" t="s">
        <v>338</v>
      </c>
      <c r="C34" s="6" t="s">
        <v>339</v>
      </c>
      <c r="D34" s="62" t="s">
        <v>139</v>
      </c>
      <c r="E34" s="163">
        <v>2020</v>
      </c>
      <c r="F34" s="163">
        <v>2020</v>
      </c>
      <c r="G34" s="62">
        <v>0.50084745762711869</v>
      </c>
      <c r="H34" s="50" t="s">
        <v>48</v>
      </c>
      <c r="I34" s="62">
        <v>0.50084745762711869</v>
      </c>
      <c r="J34" s="62"/>
      <c r="K34" s="62"/>
      <c r="L34" s="62">
        <v>0.50084745762711869</v>
      </c>
      <c r="M34" s="62"/>
      <c r="N34" s="50" t="s">
        <v>48</v>
      </c>
      <c r="O34" s="50" t="s">
        <v>48</v>
      </c>
      <c r="P34" s="50" t="s">
        <v>48</v>
      </c>
      <c r="Q34" s="50" t="s">
        <v>48</v>
      </c>
      <c r="R34" s="62">
        <v>0.50084745762711869</v>
      </c>
    </row>
    <row r="35" spans="1:18" ht="24.95" customHeight="1">
      <c r="A35" s="137" t="s">
        <v>340</v>
      </c>
      <c r="B35" s="7" t="s">
        <v>341</v>
      </c>
      <c r="C35" s="6" t="s">
        <v>342</v>
      </c>
      <c r="D35" s="62" t="s">
        <v>139</v>
      </c>
      <c r="E35" s="163">
        <v>2020</v>
      </c>
      <c r="F35" s="163">
        <v>2020</v>
      </c>
      <c r="G35" s="62">
        <v>1.0025423728813561</v>
      </c>
      <c r="H35" s="50" t="s">
        <v>48</v>
      </c>
      <c r="I35" s="62">
        <v>1.0025423728813561</v>
      </c>
      <c r="J35" s="62"/>
      <c r="K35" s="62"/>
      <c r="L35" s="62">
        <v>1.0025423728813561</v>
      </c>
      <c r="M35" s="62"/>
      <c r="N35" s="50" t="s">
        <v>48</v>
      </c>
      <c r="O35" s="50" t="s">
        <v>48</v>
      </c>
      <c r="P35" s="50" t="s">
        <v>48</v>
      </c>
      <c r="Q35" s="50" t="s">
        <v>48</v>
      </c>
      <c r="R35" s="62">
        <v>1.0025423728813561</v>
      </c>
    </row>
    <row r="36" spans="1:18" ht="24.95" customHeight="1">
      <c r="A36" s="137" t="s">
        <v>343</v>
      </c>
      <c r="B36" s="7" t="s">
        <v>344</v>
      </c>
      <c r="C36" s="6" t="s">
        <v>345</v>
      </c>
      <c r="D36" s="62" t="s">
        <v>139</v>
      </c>
      <c r="E36" s="163">
        <v>2020</v>
      </c>
      <c r="F36" s="163">
        <v>2020</v>
      </c>
      <c r="G36" s="62">
        <v>1.0025423728813561</v>
      </c>
      <c r="H36" s="50" t="s">
        <v>48</v>
      </c>
      <c r="I36" s="62">
        <v>1.0025423728813561</v>
      </c>
      <c r="J36" s="62"/>
      <c r="K36" s="62"/>
      <c r="L36" s="62">
        <v>1.0025423728813561</v>
      </c>
      <c r="M36" s="62"/>
      <c r="N36" s="50" t="s">
        <v>48</v>
      </c>
      <c r="O36" s="50" t="s">
        <v>48</v>
      </c>
      <c r="P36" s="50" t="s">
        <v>48</v>
      </c>
      <c r="Q36" s="50" t="s">
        <v>48</v>
      </c>
      <c r="R36" s="62">
        <v>1.0025423728813561</v>
      </c>
    </row>
    <row r="37" spans="1:18" ht="24.95" customHeight="1">
      <c r="A37" s="137" t="s">
        <v>346</v>
      </c>
      <c r="B37" s="7" t="s">
        <v>369</v>
      </c>
      <c r="C37" s="6" t="s">
        <v>347</v>
      </c>
      <c r="D37" s="62" t="s">
        <v>139</v>
      </c>
      <c r="E37" s="163">
        <v>2020</v>
      </c>
      <c r="F37" s="163">
        <v>2020</v>
      </c>
      <c r="G37" s="62">
        <v>1.0025423728813561</v>
      </c>
      <c r="H37" s="50" t="s">
        <v>48</v>
      </c>
      <c r="I37" s="62">
        <v>1.0025423728813561</v>
      </c>
      <c r="J37" s="62"/>
      <c r="K37" s="62"/>
      <c r="L37" s="62">
        <v>1.0025423728813561</v>
      </c>
      <c r="M37" s="62"/>
      <c r="N37" s="50" t="s">
        <v>48</v>
      </c>
      <c r="O37" s="50" t="s">
        <v>48</v>
      </c>
      <c r="P37" s="50" t="s">
        <v>48</v>
      </c>
      <c r="Q37" s="50" t="s">
        <v>48</v>
      </c>
      <c r="R37" s="62">
        <v>1.0025423728813561</v>
      </c>
    </row>
    <row r="38" spans="1:18" ht="24.95" customHeight="1">
      <c r="A38" s="137" t="s">
        <v>348</v>
      </c>
      <c r="B38" s="7" t="s">
        <v>349</v>
      </c>
      <c r="C38" s="6" t="s">
        <v>350</v>
      </c>
      <c r="D38" s="62" t="s">
        <v>139</v>
      </c>
      <c r="E38" s="163">
        <v>2020</v>
      </c>
      <c r="F38" s="163">
        <v>2020</v>
      </c>
      <c r="G38" s="62">
        <v>1.0025423728813561</v>
      </c>
      <c r="H38" s="50" t="s">
        <v>48</v>
      </c>
      <c r="I38" s="62">
        <v>1.0025423728813561</v>
      </c>
      <c r="J38" s="62"/>
      <c r="K38" s="62"/>
      <c r="L38" s="62">
        <v>1.0025423728813561</v>
      </c>
      <c r="M38" s="62"/>
      <c r="N38" s="50" t="s">
        <v>48</v>
      </c>
      <c r="O38" s="50" t="s">
        <v>48</v>
      </c>
      <c r="P38" s="50" t="s">
        <v>48</v>
      </c>
      <c r="Q38" s="50" t="s">
        <v>48</v>
      </c>
      <c r="R38" s="62">
        <v>1.0025423728813561</v>
      </c>
    </row>
    <row r="39" spans="1:18" ht="24.95" customHeight="1">
      <c r="A39" s="137" t="s">
        <v>351</v>
      </c>
      <c r="B39" s="7" t="s">
        <v>352</v>
      </c>
      <c r="C39" s="6" t="s">
        <v>353</v>
      </c>
      <c r="D39" s="62" t="s">
        <v>139</v>
      </c>
      <c r="E39" s="163">
        <v>2020</v>
      </c>
      <c r="F39" s="163">
        <v>2020</v>
      </c>
      <c r="G39" s="62">
        <v>0.50084745762711869</v>
      </c>
      <c r="H39" s="50" t="s">
        <v>48</v>
      </c>
      <c r="I39" s="62">
        <v>0.50084745762711869</v>
      </c>
      <c r="J39" s="62"/>
      <c r="K39" s="62"/>
      <c r="L39" s="62">
        <v>0.50084745762711869</v>
      </c>
      <c r="M39" s="62"/>
      <c r="N39" s="50" t="s">
        <v>48</v>
      </c>
      <c r="O39" s="50" t="s">
        <v>48</v>
      </c>
      <c r="P39" s="50" t="s">
        <v>48</v>
      </c>
      <c r="Q39" s="50" t="s">
        <v>48</v>
      </c>
      <c r="R39" s="62">
        <v>0.50084745762711869</v>
      </c>
    </row>
    <row r="40" spans="1:18" ht="24.95" customHeight="1">
      <c r="A40" s="137" t="s">
        <v>354</v>
      </c>
      <c r="B40" s="7" t="s">
        <v>355</v>
      </c>
      <c r="C40" s="6" t="s">
        <v>356</v>
      </c>
      <c r="D40" s="62" t="s">
        <v>139</v>
      </c>
      <c r="E40" s="163">
        <v>2020</v>
      </c>
      <c r="F40" s="163">
        <v>2020</v>
      </c>
      <c r="G40" s="62">
        <v>1.0025423728813561</v>
      </c>
      <c r="H40" s="50" t="s">
        <v>48</v>
      </c>
      <c r="I40" s="62">
        <v>1.0025423728813561</v>
      </c>
      <c r="J40" s="62"/>
      <c r="K40" s="62"/>
      <c r="L40" s="62">
        <v>1.0025423728813561</v>
      </c>
      <c r="M40" s="62"/>
      <c r="N40" s="50" t="s">
        <v>48</v>
      </c>
      <c r="O40" s="50" t="s">
        <v>48</v>
      </c>
      <c r="P40" s="50" t="s">
        <v>48</v>
      </c>
      <c r="Q40" s="50" t="s">
        <v>48</v>
      </c>
      <c r="R40" s="62">
        <v>1.0025423728813561</v>
      </c>
    </row>
    <row r="41" spans="1:18" ht="24.95" customHeight="1">
      <c r="A41" s="137" t="s">
        <v>357</v>
      </c>
      <c r="B41" s="7" t="s">
        <v>358</v>
      </c>
      <c r="C41" s="6" t="s">
        <v>359</v>
      </c>
      <c r="D41" s="62" t="s">
        <v>139</v>
      </c>
      <c r="E41" s="163">
        <v>2020</v>
      </c>
      <c r="F41" s="163">
        <v>2020</v>
      </c>
      <c r="G41" s="62">
        <v>0.50084745762711869</v>
      </c>
      <c r="H41" s="50" t="s">
        <v>48</v>
      </c>
      <c r="I41" s="62">
        <v>0.50084745762711869</v>
      </c>
      <c r="J41" s="62"/>
      <c r="K41" s="62"/>
      <c r="L41" s="62">
        <v>0.50084745762711869</v>
      </c>
      <c r="M41" s="62"/>
      <c r="N41" s="50" t="s">
        <v>48</v>
      </c>
      <c r="O41" s="50" t="s">
        <v>48</v>
      </c>
      <c r="P41" s="50" t="s">
        <v>48</v>
      </c>
      <c r="Q41" s="50" t="s">
        <v>48</v>
      </c>
      <c r="R41" s="62">
        <v>0.50084745762711869</v>
      </c>
    </row>
    <row r="42" spans="1:18" ht="24.95" customHeight="1">
      <c r="A42" s="137" t="s">
        <v>360</v>
      </c>
      <c r="B42" s="7" t="s">
        <v>361</v>
      </c>
      <c r="C42" s="6" t="s">
        <v>362</v>
      </c>
      <c r="D42" s="62" t="s">
        <v>139</v>
      </c>
      <c r="E42" s="163">
        <v>2020</v>
      </c>
      <c r="F42" s="163">
        <v>2020</v>
      </c>
      <c r="G42" s="62">
        <v>0.50084745762711869</v>
      </c>
      <c r="H42" s="50" t="s">
        <v>48</v>
      </c>
      <c r="I42" s="62">
        <v>0.50084745762711869</v>
      </c>
      <c r="J42" s="62"/>
      <c r="K42" s="62"/>
      <c r="L42" s="62">
        <v>0.50084745762711869</v>
      </c>
      <c r="M42" s="62"/>
      <c r="N42" s="50" t="s">
        <v>48</v>
      </c>
      <c r="O42" s="50" t="s">
        <v>48</v>
      </c>
      <c r="P42" s="50" t="s">
        <v>48</v>
      </c>
      <c r="Q42" s="50" t="s">
        <v>48</v>
      </c>
      <c r="R42" s="62">
        <v>0.50084745762711869</v>
      </c>
    </row>
    <row r="43" spans="1:18">
      <c r="A43" s="135" t="s">
        <v>101</v>
      </c>
      <c r="B43" s="99" t="s">
        <v>102</v>
      </c>
      <c r="C43" s="138" t="s">
        <v>29</v>
      </c>
      <c r="D43" s="51"/>
      <c r="E43" s="18"/>
      <c r="F43" s="18"/>
      <c r="G43" s="160">
        <v>4.9745762711864412</v>
      </c>
      <c r="H43" s="138"/>
      <c r="I43" s="159">
        <v>4.9745762711864412</v>
      </c>
      <c r="J43" s="159"/>
      <c r="K43" s="159"/>
      <c r="L43" s="159">
        <v>4.9745762711864412</v>
      </c>
      <c r="M43" s="18"/>
      <c r="N43" s="138"/>
      <c r="O43" s="138"/>
      <c r="P43" s="138"/>
      <c r="Q43" s="138"/>
      <c r="R43" s="160">
        <v>4.9745762711864412</v>
      </c>
    </row>
    <row r="44" spans="1:18">
      <c r="A44" s="117" t="s">
        <v>103</v>
      </c>
      <c r="B44" s="99" t="s">
        <v>44</v>
      </c>
      <c r="C44" s="138" t="s">
        <v>29</v>
      </c>
      <c r="D44" s="51"/>
      <c r="E44" s="18"/>
      <c r="F44" s="18"/>
      <c r="G44" s="160">
        <v>1.007627118644068</v>
      </c>
      <c r="H44" s="138"/>
      <c r="I44" s="159">
        <v>1.007627118644068</v>
      </c>
      <c r="J44" s="159"/>
      <c r="K44" s="159"/>
      <c r="L44" s="159">
        <v>1.007627118644068</v>
      </c>
      <c r="M44" s="18"/>
      <c r="N44" s="138"/>
      <c r="O44" s="138"/>
      <c r="P44" s="138"/>
      <c r="Q44" s="138"/>
      <c r="R44" s="160">
        <v>1.007627118644068</v>
      </c>
    </row>
    <row r="45" spans="1:18">
      <c r="A45" s="137" t="s">
        <v>363</v>
      </c>
      <c r="B45" s="7" t="s">
        <v>364</v>
      </c>
      <c r="C45" s="6" t="s">
        <v>365</v>
      </c>
      <c r="D45" s="51" t="s">
        <v>139</v>
      </c>
      <c r="E45" s="51">
        <v>2020</v>
      </c>
      <c r="F45" s="51">
        <v>2020</v>
      </c>
      <c r="G45" s="160">
        <v>1.007627118644068</v>
      </c>
      <c r="H45" s="6" t="s">
        <v>48</v>
      </c>
      <c r="I45" s="159">
        <v>1.007627118644068</v>
      </c>
      <c r="J45" s="159"/>
      <c r="K45" s="159"/>
      <c r="L45" s="159">
        <v>1.007627118644068</v>
      </c>
      <c r="M45" s="18"/>
      <c r="N45" s="6" t="s">
        <v>48</v>
      </c>
      <c r="O45" s="6" t="s">
        <v>48</v>
      </c>
      <c r="P45" s="6" t="s">
        <v>48</v>
      </c>
      <c r="Q45" s="6" t="s">
        <v>48</v>
      </c>
      <c r="R45" s="160">
        <v>1.007627118644068</v>
      </c>
    </row>
    <row r="46" spans="1:18">
      <c r="A46" s="117" t="s">
        <v>110</v>
      </c>
      <c r="B46" s="99" t="s">
        <v>61</v>
      </c>
      <c r="C46" s="138" t="s">
        <v>29</v>
      </c>
      <c r="D46" s="51"/>
      <c r="E46" s="51"/>
      <c r="F46" s="51"/>
      <c r="G46" s="160">
        <v>3.966949152542373</v>
      </c>
      <c r="H46" s="138"/>
      <c r="I46" s="159">
        <v>3.966949152542373</v>
      </c>
      <c r="J46" s="159"/>
      <c r="K46" s="159"/>
      <c r="L46" s="159">
        <v>3.966949152542373</v>
      </c>
      <c r="M46" s="18"/>
      <c r="N46" s="138"/>
      <c r="O46" s="138"/>
      <c r="P46" s="138"/>
      <c r="Q46" s="138"/>
      <c r="R46" s="160">
        <v>3.966949152542373</v>
      </c>
    </row>
    <row r="47" spans="1:18">
      <c r="A47" s="137" t="s">
        <v>279</v>
      </c>
      <c r="B47" s="7" t="s">
        <v>280</v>
      </c>
      <c r="C47" s="6" t="s">
        <v>366</v>
      </c>
      <c r="D47" s="51" t="s">
        <v>139</v>
      </c>
      <c r="E47" s="51">
        <v>2020</v>
      </c>
      <c r="F47" s="51">
        <v>2020</v>
      </c>
      <c r="G47" s="160">
        <v>3.966949152542373</v>
      </c>
      <c r="H47" s="6" t="s">
        <v>48</v>
      </c>
      <c r="I47" s="159">
        <v>3.966949152542373</v>
      </c>
      <c r="J47" s="159"/>
      <c r="K47" s="159"/>
      <c r="L47" s="159">
        <v>3.966949152542373</v>
      </c>
      <c r="M47" s="18"/>
      <c r="N47" s="6" t="s">
        <v>48</v>
      </c>
      <c r="O47" s="6" t="s">
        <v>48</v>
      </c>
      <c r="P47" s="6" t="s">
        <v>48</v>
      </c>
      <c r="Q47" s="6" t="s">
        <v>48</v>
      </c>
      <c r="R47" s="160">
        <v>3.966949152542373</v>
      </c>
    </row>
  </sheetData>
  <mergeCells count="14">
    <mergeCell ref="N8:Q8"/>
    <mergeCell ref="R8:R9"/>
    <mergeCell ref="I9:M9"/>
    <mergeCell ref="N9:O9"/>
    <mergeCell ref="P9:Q9"/>
    <mergeCell ref="F8:F9"/>
    <mergeCell ref="G8:G9"/>
    <mergeCell ref="H8:H10"/>
    <mergeCell ref="I8:M8"/>
    <mergeCell ref="A8:A10"/>
    <mergeCell ref="B8:B10"/>
    <mergeCell ref="C8:C10"/>
    <mergeCell ref="D8:D10"/>
    <mergeCell ref="E8:E10"/>
  </mergeCells>
  <pageMargins left="0.70866141732283472" right="0.70866141732283472" top="0.74803149606299213" bottom="0.74803149606299213" header="0.31496062992125984" footer="0.31496062992125984"/>
  <pageSetup paperSize="9" scale="42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V49"/>
  <sheetViews>
    <sheetView view="pageBreakPreview" topLeftCell="C3" zoomScale="70" zoomScaleNormal="80" zoomScaleSheetLayoutView="70" workbookViewId="0">
      <selection activeCell="P11" sqref="P11"/>
    </sheetView>
  </sheetViews>
  <sheetFormatPr defaultRowHeight="12.75"/>
  <cols>
    <col min="1" max="1" width="11.625" style="24" customWidth="1"/>
    <col min="2" max="2" width="77.875" style="24" customWidth="1"/>
    <col min="3" max="3" width="22.5" style="24" customWidth="1"/>
    <col min="4" max="4" width="17.625" style="24" customWidth="1"/>
    <col min="5" max="5" width="18.875" style="24" customWidth="1"/>
    <col min="6" max="9" width="7.875" style="24" customWidth="1"/>
    <col min="10" max="11" width="5.75" style="24" bestFit="1" customWidth="1"/>
    <col min="12" max="12" width="4.125" style="24" customWidth="1"/>
    <col min="13" max="13" width="3.75" style="24" customWidth="1"/>
    <col min="14" max="14" width="3.875" style="24" customWidth="1"/>
    <col min="15" max="15" width="4.5" style="24" customWidth="1"/>
    <col min="16" max="16" width="5" style="24" customWidth="1"/>
    <col min="17" max="17" width="5.5" style="24" customWidth="1"/>
    <col min="18" max="18" width="5.75" style="24" customWidth="1"/>
    <col min="19" max="19" width="5.5" style="24" customWidth="1"/>
    <col min="20" max="21" width="5" style="24" customWidth="1"/>
    <col min="22" max="22" width="12.875" style="24" customWidth="1"/>
    <col min="23" max="32" width="5" style="24" customWidth="1"/>
    <col min="33" max="16384" width="9" style="24"/>
  </cols>
  <sheetData>
    <row r="1" spans="1:22" s="1" customFormat="1" ht="15.75">
      <c r="K1" s="25" t="s">
        <v>405</v>
      </c>
    </row>
    <row r="2" spans="1:22" s="1" customFormat="1" ht="15.75">
      <c r="I2" s="43"/>
      <c r="K2" s="26" t="s">
        <v>211</v>
      </c>
    </row>
    <row r="3" spans="1:22" s="1" customFormat="1" ht="15.75"/>
    <row r="4" spans="1:22" s="1" customFormat="1" ht="18.75">
      <c r="C4" s="80" t="s">
        <v>403</v>
      </c>
      <c r="D4" s="80"/>
      <c r="G4" s="80"/>
      <c r="H4" s="80"/>
      <c r="I4" s="80"/>
      <c r="J4" s="80"/>
      <c r="K4" s="80"/>
      <c r="L4" s="81"/>
      <c r="M4" s="81"/>
      <c r="N4" s="81"/>
      <c r="O4" s="81"/>
      <c r="P4" s="81"/>
      <c r="Q4" s="81"/>
      <c r="R4" s="81"/>
      <c r="S4" s="81"/>
    </row>
    <row r="5" spans="1:22" s="1" customFormat="1" ht="18.75">
      <c r="C5" s="19" t="s">
        <v>212</v>
      </c>
      <c r="D5" s="19"/>
      <c r="G5" s="12"/>
      <c r="H5" s="12"/>
      <c r="I5" s="12"/>
      <c r="J5" s="12"/>
      <c r="K5" s="12"/>
      <c r="L5" s="82"/>
      <c r="M5" s="82"/>
      <c r="N5" s="82"/>
      <c r="O5" s="82"/>
      <c r="P5" s="82"/>
      <c r="Q5" s="82"/>
      <c r="R5" s="82"/>
    </row>
    <row r="6" spans="1:22" ht="15.75" customHeight="1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</row>
    <row r="7" spans="1:22" ht="31.5" customHeight="1">
      <c r="A7" s="246" t="s">
        <v>1</v>
      </c>
      <c r="B7" s="246" t="s">
        <v>2</v>
      </c>
      <c r="C7" s="246" t="s">
        <v>3</v>
      </c>
      <c r="D7" s="246" t="s">
        <v>159</v>
      </c>
      <c r="E7" s="246" t="s">
        <v>401</v>
      </c>
      <c r="F7" s="246"/>
      <c r="G7" s="246"/>
      <c r="H7" s="246"/>
      <c r="I7" s="246"/>
      <c r="J7" s="246"/>
      <c r="K7" s="24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</row>
    <row r="8" spans="1:22">
      <c r="A8" s="246"/>
      <c r="B8" s="246"/>
      <c r="C8" s="246"/>
      <c r="D8" s="246"/>
      <c r="E8" s="246"/>
      <c r="F8" s="246"/>
      <c r="G8" s="246"/>
      <c r="H8" s="246"/>
      <c r="I8" s="246"/>
      <c r="J8" s="246"/>
      <c r="K8" s="246"/>
    </row>
    <row r="9" spans="1:22" ht="51" customHeight="1">
      <c r="A9" s="246"/>
      <c r="B9" s="246"/>
      <c r="C9" s="246"/>
      <c r="D9" s="246"/>
      <c r="E9" s="252" t="s">
        <v>220</v>
      </c>
      <c r="F9" s="252"/>
      <c r="G9" s="252"/>
      <c r="H9" s="252"/>
      <c r="I9" s="252"/>
      <c r="J9" s="252"/>
      <c r="K9" s="252"/>
    </row>
    <row r="10" spans="1:22" ht="37.5" customHeight="1">
      <c r="A10" s="246"/>
      <c r="B10" s="246"/>
      <c r="C10" s="246"/>
      <c r="D10" s="246" t="s">
        <v>126</v>
      </c>
      <c r="E10" s="84" t="s">
        <v>162</v>
      </c>
      <c r="F10" s="252" t="s">
        <v>163</v>
      </c>
      <c r="G10" s="252"/>
      <c r="H10" s="252"/>
      <c r="I10" s="252"/>
      <c r="J10" s="252"/>
      <c r="K10" s="252"/>
    </row>
    <row r="11" spans="1:22" ht="66" customHeight="1">
      <c r="A11" s="246"/>
      <c r="B11" s="246"/>
      <c r="C11" s="246"/>
      <c r="D11" s="246"/>
      <c r="E11" s="217" t="s">
        <v>164</v>
      </c>
      <c r="F11" s="217" t="s">
        <v>164</v>
      </c>
      <c r="G11" s="64" t="s">
        <v>165</v>
      </c>
      <c r="H11" s="64" t="s">
        <v>166</v>
      </c>
      <c r="I11" s="64" t="s">
        <v>167</v>
      </c>
      <c r="J11" s="64" t="s">
        <v>168</v>
      </c>
      <c r="K11" s="64" t="s">
        <v>169</v>
      </c>
    </row>
    <row r="12" spans="1:22" hidden="1">
      <c r="A12" s="65">
        <v>1</v>
      </c>
      <c r="B12" s="65">
        <v>2</v>
      </c>
      <c r="C12" s="65">
        <v>3</v>
      </c>
      <c r="D12" s="65">
        <v>4</v>
      </c>
      <c r="E12" s="66" t="s">
        <v>170</v>
      </c>
      <c r="F12" s="66" t="s">
        <v>171</v>
      </c>
      <c r="G12" s="66" t="s">
        <v>172</v>
      </c>
      <c r="H12" s="66" t="s">
        <v>173</v>
      </c>
      <c r="I12" s="66" t="s">
        <v>174</v>
      </c>
      <c r="J12" s="66" t="s">
        <v>175</v>
      </c>
      <c r="K12" s="66" t="s">
        <v>176</v>
      </c>
    </row>
    <row r="13" spans="1:22">
      <c r="A13" s="67"/>
      <c r="B13" s="139" t="s">
        <v>28</v>
      </c>
      <c r="C13" s="29" t="s">
        <v>29</v>
      </c>
      <c r="D13" s="29">
        <v>26.525423728813557</v>
      </c>
      <c r="E13" s="29"/>
      <c r="F13" s="29">
        <v>26.525423728813557</v>
      </c>
      <c r="G13" s="29">
        <v>10.500000000000002</v>
      </c>
      <c r="H13" s="29"/>
      <c r="I13" s="29">
        <v>5.4</v>
      </c>
      <c r="J13" s="29"/>
      <c r="K13" s="410">
        <v>2</v>
      </c>
    </row>
    <row r="14" spans="1:22">
      <c r="A14" s="67"/>
      <c r="B14" s="140" t="s">
        <v>30</v>
      </c>
      <c r="C14" s="29" t="s">
        <v>29</v>
      </c>
      <c r="D14" s="30">
        <v>11.590677966101696</v>
      </c>
      <c r="E14" s="30"/>
      <c r="F14" s="30">
        <v>11.590677966101696</v>
      </c>
      <c r="G14" s="30">
        <v>1.6400000000000001</v>
      </c>
      <c r="H14" s="30"/>
      <c r="I14" s="30">
        <v>5.4</v>
      </c>
      <c r="J14" s="30"/>
      <c r="K14" s="402">
        <v>1</v>
      </c>
    </row>
    <row r="15" spans="1:22">
      <c r="A15" s="67"/>
      <c r="B15" s="140" t="s">
        <v>31</v>
      </c>
      <c r="C15" s="29" t="s">
        <v>29</v>
      </c>
      <c r="D15" s="30">
        <v>14.934745762711863</v>
      </c>
      <c r="E15" s="30"/>
      <c r="F15" s="30">
        <v>14.934745762711863</v>
      </c>
      <c r="G15" s="30">
        <v>8.8600000000000012</v>
      </c>
      <c r="H15" s="30"/>
      <c r="I15" s="30">
        <v>0</v>
      </c>
      <c r="J15" s="30"/>
      <c r="K15" s="402">
        <v>1</v>
      </c>
    </row>
    <row r="16" spans="1:22">
      <c r="A16" s="141">
        <v>1</v>
      </c>
      <c r="B16" s="139" t="s">
        <v>32</v>
      </c>
      <c r="C16" s="29" t="s">
        <v>29</v>
      </c>
      <c r="D16" s="29">
        <f>D17+D44</f>
        <v>26.525423728813557</v>
      </c>
      <c r="E16" s="29"/>
      <c r="F16" s="29">
        <f>F17+F44</f>
        <v>26.525423728813557</v>
      </c>
      <c r="G16" s="29">
        <f>G17+G44</f>
        <v>10.500000000000002</v>
      </c>
      <c r="H16" s="29"/>
      <c r="I16" s="29">
        <f>I17+I44</f>
        <v>5.4</v>
      </c>
      <c r="J16" s="29"/>
      <c r="K16" s="410">
        <v>2</v>
      </c>
    </row>
    <row r="17" spans="1:11">
      <c r="A17" s="142" t="s">
        <v>33</v>
      </c>
      <c r="B17" s="139" t="s">
        <v>34</v>
      </c>
      <c r="C17" s="29" t="s">
        <v>29</v>
      </c>
      <c r="D17" s="29">
        <v>21.550847457627118</v>
      </c>
      <c r="E17" s="29"/>
      <c r="F17" s="29">
        <v>21.550847457627118</v>
      </c>
      <c r="G17" s="29">
        <v>10.500000000000002</v>
      </c>
      <c r="H17" s="29"/>
      <c r="I17" s="29">
        <v>5.4</v>
      </c>
      <c r="J17" s="29"/>
      <c r="K17" s="410">
        <v>0</v>
      </c>
    </row>
    <row r="18" spans="1:11">
      <c r="A18" s="142" t="s">
        <v>35</v>
      </c>
      <c r="B18" s="72" t="s">
        <v>36</v>
      </c>
      <c r="C18" s="29" t="s">
        <v>29</v>
      </c>
      <c r="D18" s="29">
        <v>21.550847457627118</v>
      </c>
      <c r="E18" s="29"/>
      <c r="F18" s="29">
        <v>21.550847457627118</v>
      </c>
      <c r="G18" s="29">
        <v>10.500000000000002</v>
      </c>
      <c r="H18" s="29"/>
      <c r="I18" s="29">
        <v>5.4</v>
      </c>
      <c r="J18" s="29"/>
      <c r="K18" s="410">
        <v>0</v>
      </c>
    </row>
    <row r="19" spans="1:11">
      <c r="A19" s="142" t="s">
        <v>37</v>
      </c>
      <c r="B19" s="72" t="s">
        <v>38</v>
      </c>
      <c r="C19" s="29" t="s">
        <v>29</v>
      </c>
      <c r="D19" s="29">
        <v>1.9432203389830511</v>
      </c>
      <c r="E19" s="29"/>
      <c r="F19" s="29">
        <v>1.9432203389830511</v>
      </c>
      <c r="G19" s="29">
        <v>0</v>
      </c>
      <c r="H19" s="29"/>
      <c r="I19" s="29">
        <v>5.4</v>
      </c>
      <c r="J19" s="29"/>
      <c r="K19" s="410">
        <v>0</v>
      </c>
    </row>
    <row r="20" spans="1:11">
      <c r="A20" s="142" t="s">
        <v>39</v>
      </c>
      <c r="B20" s="72" t="s">
        <v>40</v>
      </c>
      <c r="C20" s="29" t="s">
        <v>29</v>
      </c>
      <c r="D20" s="29">
        <v>1.9432203389830511</v>
      </c>
      <c r="E20" s="29"/>
      <c r="F20" s="29">
        <v>1.9432203389830511</v>
      </c>
      <c r="G20" s="29">
        <v>0</v>
      </c>
      <c r="H20" s="29"/>
      <c r="I20" s="29">
        <v>5.4</v>
      </c>
      <c r="J20" s="29"/>
      <c r="K20" s="410">
        <v>0</v>
      </c>
    </row>
    <row r="21" spans="1:11">
      <c r="A21" s="70" t="s">
        <v>41</v>
      </c>
      <c r="B21" s="72" t="s">
        <v>42</v>
      </c>
      <c r="C21" s="30" t="s">
        <v>29</v>
      </c>
      <c r="D21" s="30">
        <v>1.9432203389830511</v>
      </c>
      <c r="E21" s="30"/>
      <c r="F21" s="30">
        <v>1.9432203389830511</v>
      </c>
      <c r="G21" s="30">
        <v>0</v>
      </c>
      <c r="H21" s="30"/>
      <c r="I21" s="30">
        <v>5.4</v>
      </c>
      <c r="J21" s="30"/>
      <c r="K21" s="402">
        <v>0</v>
      </c>
    </row>
    <row r="22" spans="1:11">
      <c r="A22" s="70" t="s">
        <v>43</v>
      </c>
      <c r="B22" s="72" t="s">
        <v>44</v>
      </c>
      <c r="C22" s="73" t="s">
        <v>29</v>
      </c>
      <c r="D22" s="30">
        <v>1.9432203389830511</v>
      </c>
      <c r="E22" s="73"/>
      <c r="F22" s="30">
        <v>1.9432203389830511</v>
      </c>
      <c r="G22" s="73">
        <v>0</v>
      </c>
      <c r="H22" s="73"/>
      <c r="I22" s="73">
        <v>5.4</v>
      </c>
      <c r="J22" s="73"/>
      <c r="K22" s="411">
        <v>0</v>
      </c>
    </row>
    <row r="23" spans="1:11">
      <c r="A23" s="143" t="s">
        <v>315</v>
      </c>
      <c r="B23" s="74" t="s">
        <v>316</v>
      </c>
      <c r="C23" s="55" t="s">
        <v>317</v>
      </c>
      <c r="D23" s="30">
        <v>1.9432203389830511</v>
      </c>
      <c r="E23" s="55" t="s">
        <v>48</v>
      </c>
      <c r="F23" s="30">
        <v>1.9432203389830511</v>
      </c>
      <c r="G23" s="73"/>
      <c r="H23" s="55" t="s">
        <v>48</v>
      </c>
      <c r="I23" s="73">
        <v>5.4</v>
      </c>
      <c r="J23" s="55"/>
      <c r="K23" s="402"/>
    </row>
    <row r="24" spans="1:11">
      <c r="A24" s="142" t="s">
        <v>49</v>
      </c>
      <c r="B24" s="72" t="s">
        <v>50</v>
      </c>
      <c r="C24" s="67" t="s">
        <v>29</v>
      </c>
      <c r="D24" s="29">
        <v>19.607627118644068</v>
      </c>
      <c r="E24" s="67"/>
      <c r="F24" s="29">
        <v>19.607627118644068</v>
      </c>
      <c r="G24" s="67">
        <v>10.500000000000002</v>
      </c>
      <c r="H24" s="67"/>
      <c r="I24" s="67">
        <v>0</v>
      </c>
      <c r="J24" s="67"/>
      <c r="K24" s="412">
        <v>0</v>
      </c>
    </row>
    <row r="25" spans="1:11">
      <c r="A25" s="143" t="s">
        <v>51</v>
      </c>
      <c r="B25" s="74" t="s">
        <v>52</v>
      </c>
      <c r="C25" s="73" t="s">
        <v>29</v>
      </c>
      <c r="D25" s="30">
        <v>19.607627118644068</v>
      </c>
      <c r="E25" s="73"/>
      <c r="F25" s="30">
        <v>19.607627118644068</v>
      </c>
      <c r="G25" s="73">
        <v>10.500000000000002</v>
      </c>
      <c r="H25" s="73"/>
      <c r="I25" s="73">
        <v>0</v>
      </c>
      <c r="J25" s="73"/>
      <c r="K25" s="411"/>
    </row>
    <row r="26" spans="1:11">
      <c r="A26" s="70" t="s">
        <v>53</v>
      </c>
      <c r="B26" s="72" t="s">
        <v>44</v>
      </c>
      <c r="C26" s="67" t="s">
        <v>29</v>
      </c>
      <c r="D26" s="29">
        <v>8.6398305084745761</v>
      </c>
      <c r="E26" s="67"/>
      <c r="F26" s="29">
        <v>8.6398305084745761</v>
      </c>
      <c r="G26" s="37">
        <v>1.6400000000000001</v>
      </c>
      <c r="H26" s="67"/>
      <c r="I26" s="67">
        <v>0</v>
      </c>
      <c r="J26" s="67"/>
      <c r="K26" s="412"/>
    </row>
    <row r="27" spans="1:11" ht="25.5">
      <c r="A27" s="143" t="s">
        <v>318</v>
      </c>
      <c r="B27" s="146" t="s">
        <v>319</v>
      </c>
      <c r="C27" s="55" t="s">
        <v>320</v>
      </c>
      <c r="D27" s="29">
        <v>7.4372881355932208</v>
      </c>
      <c r="E27" s="55" t="s">
        <v>48</v>
      </c>
      <c r="F27" s="29">
        <v>7.4372881355932208</v>
      </c>
      <c r="G27" s="67">
        <v>0.8</v>
      </c>
      <c r="H27" s="55" t="s">
        <v>48</v>
      </c>
      <c r="I27" s="67"/>
      <c r="J27" s="55"/>
      <c r="K27" s="402"/>
    </row>
    <row r="28" spans="1:11">
      <c r="A28" s="143" t="s">
        <v>321</v>
      </c>
      <c r="B28" s="27" t="s">
        <v>370</v>
      </c>
      <c r="C28" s="55" t="s">
        <v>322</v>
      </c>
      <c r="D28" s="63">
        <v>1.0033898305084745</v>
      </c>
      <c r="E28" s="55" t="s">
        <v>48</v>
      </c>
      <c r="F28" s="63">
        <v>1.0033898305084745</v>
      </c>
      <c r="G28" s="63">
        <v>0.8</v>
      </c>
      <c r="H28" s="55" t="s">
        <v>48</v>
      </c>
      <c r="I28" s="63"/>
      <c r="J28" s="55"/>
      <c r="K28" s="402"/>
    </row>
    <row r="29" spans="1:11">
      <c r="A29" s="143" t="s">
        <v>323</v>
      </c>
      <c r="B29" s="27" t="s">
        <v>371</v>
      </c>
      <c r="C29" s="55" t="s">
        <v>324</v>
      </c>
      <c r="D29" s="63">
        <v>0.19915254237288135</v>
      </c>
      <c r="E29" s="55" t="s">
        <v>48</v>
      </c>
      <c r="F29" s="63">
        <v>0.19915254237288135</v>
      </c>
      <c r="G29" s="63">
        <v>0.04</v>
      </c>
      <c r="H29" s="55" t="s">
        <v>48</v>
      </c>
      <c r="I29" s="63"/>
      <c r="J29" s="55"/>
      <c r="K29" s="402"/>
    </row>
    <row r="30" spans="1:11">
      <c r="A30" s="70" t="s">
        <v>60</v>
      </c>
      <c r="B30" s="72" t="s">
        <v>61</v>
      </c>
      <c r="C30" s="67" t="s">
        <v>29</v>
      </c>
      <c r="D30" s="29">
        <v>10.96779661016949</v>
      </c>
      <c r="E30" s="67"/>
      <c r="F30" s="29">
        <v>10.96779661016949</v>
      </c>
      <c r="G30" s="67">
        <v>8.8600000000000012</v>
      </c>
      <c r="H30" s="67"/>
      <c r="I30" s="67">
        <v>0</v>
      </c>
      <c r="J30" s="67"/>
      <c r="K30" s="412"/>
    </row>
    <row r="31" spans="1:11" ht="24.95" customHeight="1">
      <c r="A31" s="143" t="s">
        <v>325</v>
      </c>
      <c r="B31" s="60" t="s">
        <v>372</v>
      </c>
      <c r="C31" s="55" t="s">
        <v>327</v>
      </c>
      <c r="D31" s="63">
        <v>1.0025423728813561</v>
      </c>
      <c r="E31" s="55" t="s">
        <v>48</v>
      </c>
      <c r="F31" s="63">
        <v>1.0025423728813561</v>
      </c>
      <c r="G31" s="63">
        <v>0.8</v>
      </c>
      <c r="H31" s="55" t="s">
        <v>48</v>
      </c>
      <c r="I31" s="63"/>
      <c r="J31" s="55"/>
      <c r="K31" s="402"/>
    </row>
    <row r="32" spans="1:11" ht="24.95" customHeight="1">
      <c r="A32" s="143" t="s">
        <v>328</v>
      </c>
      <c r="B32" s="60" t="s">
        <v>373</v>
      </c>
      <c r="C32" s="55" t="s">
        <v>330</v>
      </c>
      <c r="D32" s="63">
        <v>1.0025423728813561</v>
      </c>
      <c r="E32" s="55" t="s">
        <v>48</v>
      </c>
      <c r="F32" s="63">
        <v>1.0025423728813561</v>
      </c>
      <c r="G32" s="63">
        <v>0.8</v>
      </c>
      <c r="H32" s="55" t="s">
        <v>48</v>
      </c>
      <c r="I32" s="63"/>
      <c r="J32" s="55"/>
      <c r="K32" s="402"/>
    </row>
    <row r="33" spans="1:11" ht="24.95" customHeight="1">
      <c r="A33" s="143" t="s">
        <v>331</v>
      </c>
      <c r="B33" s="60" t="s">
        <v>374</v>
      </c>
      <c r="C33" s="55" t="s">
        <v>333</v>
      </c>
      <c r="D33" s="63">
        <v>0.50084745762711869</v>
      </c>
      <c r="E33" s="55" t="s">
        <v>48</v>
      </c>
      <c r="F33" s="63">
        <v>0.50084745762711869</v>
      </c>
      <c r="G33" s="63">
        <v>0.4</v>
      </c>
      <c r="H33" s="55" t="s">
        <v>48</v>
      </c>
      <c r="I33" s="63"/>
      <c r="J33" s="55"/>
      <c r="K33" s="402"/>
    </row>
    <row r="34" spans="1:11" ht="24.95" customHeight="1">
      <c r="A34" s="143" t="s">
        <v>334</v>
      </c>
      <c r="B34" s="60" t="s">
        <v>375</v>
      </c>
      <c r="C34" s="55" t="s">
        <v>336</v>
      </c>
      <c r="D34" s="63">
        <v>1.4457627118644067</v>
      </c>
      <c r="E34" s="55" t="s">
        <v>48</v>
      </c>
      <c r="F34" s="63">
        <v>1.4457627118644067</v>
      </c>
      <c r="G34" s="63">
        <v>1.26</v>
      </c>
      <c r="H34" s="55" t="s">
        <v>48</v>
      </c>
      <c r="I34" s="63"/>
      <c r="J34" s="55"/>
      <c r="K34" s="402"/>
    </row>
    <row r="35" spans="1:11" ht="24.95" customHeight="1">
      <c r="A35" s="143" t="s">
        <v>337</v>
      </c>
      <c r="B35" s="60" t="s">
        <v>376</v>
      </c>
      <c r="C35" s="55" t="s">
        <v>339</v>
      </c>
      <c r="D35" s="63">
        <v>0.50084745762711869</v>
      </c>
      <c r="E35" s="55" t="s">
        <v>48</v>
      </c>
      <c r="F35" s="63">
        <v>0.50084745762711869</v>
      </c>
      <c r="G35" s="63">
        <v>0.4</v>
      </c>
      <c r="H35" s="55" t="s">
        <v>48</v>
      </c>
      <c r="I35" s="63"/>
      <c r="J35" s="55"/>
      <c r="K35" s="402"/>
    </row>
    <row r="36" spans="1:11" ht="24.95" customHeight="1">
      <c r="A36" s="143" t="s">
        <v>340</v>
      </c>
      <c r="B36" s="60" t="s">
        <v>377</v>
      </c>
      <c r="C36" s="55" t="s">
        <v>342</v>
      </c>
      <c r="D36" s="63">
        <v>1.0025423728813561</v>
      </c>
      <c r="E36" s="55" t="s">
        <v>48</v>
      </c>
      <c r="F36" s="63">
        <v>1.0025423728813561</v>
      </c>
      <c r="G36" s="63">
        <v>0.8</v>
      </c>
      <c r="H36" s="55" t="s">
        <v>48</v>
      </c>
      <c r="I36" s="63"/>
      <c r="J36" s="55"/>
      <c r="K36" s="402"/>
    </row>
    <row r="37" spans="1:11" ht="24.95" customHeight="1">
      <c r="A37" s="143" t="s">
        <v>343</v>
      </c>
      <c r="B37" s="60" t="s">
        <v>378</v>
      </c>
      <c r="C37" s="55" t="s">
        <v>345</v>
      </c>
      <c r="D37" s="63">
        <v>1.0025423728813561</v>
      </c>
      <c r="E37" s="55" t="s">
        <v>48</v>
      </c>
      <c r="F37" s="63">
        <v>1.0025423728813561</v>
      </c>
      <c r="G37" s="63">
        <v>0.8</v>
      </c>
      <c r="H37" s="55" t="s">
        <v>48</v>
      </c>
      <c r="I37" s="63"/>
      <c r="J37" s="55"/>
      <c r="K37" s="402"/>
    </row>
    <row r="38" spans="1:11" ht="24.95" customHeight="1">
      <c r="A38" s="143" t="s">
        <v>346</v>
      </c>
      <c r="B38" s="60" t="s">
        <v>379</v>
      </c>
      <c r="C38" s="55" t="s">
        <v>347</v>
      </c>
      <c r="D38" s="63">
        <v>1.0025423728813561</v>
      </c>
      <c r="E38" s="55" t="s">
        <v>48</v>
      </c>
      <c r="F38" s="63">
        <v>1.0025423728813561</v>
      </c>
      <c r="G38" s="63">
        <v>0.8</v>
      </c>
      <c r="H38" s="55" t="s">
        <v>48</v>
      </c>
      <c r="I38" s="63"/>
      <c r="J38" s="55"/>
      <c r="K38" s="402"/>
    </row>
    <row r="39" spans="1:11" ht="24.95" customHeight="1">
      <c r="A39" s="143" t="s">
        <v>348</v>
      </c>
      <c r="B39" s="60" t="s">
        <v>380</v>
      </c>
      <c r="C39" s="55" t="s">
        <v>350</v>
      </c>
      <c r="D39" s="63">
        <v>1.0025423728813561</v>
      </c>
      <c r="E39" s="55" t="s">
        <v>48</v>
      </c>
      <c r="F39" s="63">
        <v>1.0025423728813561</v>
      </c>
      <c r="G39" s="63">
        <v>0.8</v>
      </c>
      <c r="H39" s="55" t="s">
        <v>48</v>
      </c>
      <c r="I39" s="63"/>
      <c r="J39" s="55"/>
      <c r="K39" s="402"/>
    </row>
    <row r="40" spans="1:11" ht="24.95" customHeight="1">
      <c r="A40" s="143" t="s">
        <v>351</v>
      </c>
      <c r="B40" s="60" t="s">
        <v>381</v>
      </c>
      <c r="C40" s="55" t="s">
        <v>353</v>
      </c>
      <c r="D40" s="63">
        <v>0.50084745762711869</v>
      </c>
      <c r="E40" s="55" t="s">
        <v>48</v>
      </c>
      <c r="F40" s="63">
        <v>0.50084745762711869</v>
      </c>
      <c r="G40" s="63">
        <v>0.4</v>
      </c>
      <c r="H40" s="55" t="s">
        <v>48</v>
      </c>
      <c r="I40" s="63"/>
      <c r="J40" s="55"/>
      <c r="K40" s="402"/>
    </row>
    <row r="41" spans="1:11" ht="24.95" customHeight="1">
      <c r="A41" s="143" t="s">
        <v>354</v>
      </c>
      <c r="B41" s="60" t="s">
        <v>382</v>
      </c>
      <c r="C41" s="55" t="s">
        <v>356</v>
      </c>
      <c r="D41" s="63">
        <v>1.0025423728813561</v>
      </c>
      <c r="E41" s="55" t="s">
        <v>48</v>
      </c>
      <c r="F41" s="63">
        <v>1.0025423728813561</v>
      </c>
      <c r="G41" s="63">
        <v>0.8</v>
      </c>
      <c r="H41" s="55" t="s">
        <v>48</v>
      </c>
      <c r="I41" s="63"/>
      <c r="J41" s="55"/>
      <c r="K41" s="402"/>
    </row>
    <row r="42" spans="1:11" ht="24.95" customHeight="1">
      <c r="A42" s="143" t="s">
        <v>357</v>
      </c>
      <c r="B42" s="60" t="s">
        <v>383</v>
      </c>
      <c r="C42" s="55" t="s">
        <v>359</v>
      </c>
      <c r="D42" s="63">
        <v>0.50084745762711869</v>
      </c>
      <c r="E42" s="55" t="s">
        <v>48</v>
      </c>
      <c r="F42" s="63">
        <v>0.50084745762711869</v>
      </c>
      <c r="G42" s="63">
        <v>0.4</v>
      </c>
      <c r="H42" s="55" t="s">
        <v>48</v>
      </c>
      <c r="I42" s="63"/>
      <c r="J42" s="55"/>
      <c r="K42" s="402"/>
    </row>
    <row r="43" spans="1:11" ht="24.95" customHeight="1">
      <c r="A43" s="143" t="s">
        <v>360</v>
      </c>
      <c r="B43" s="60" t="s">
        <v>384</v>
      </c>
      <c r="C43" s="55" t="s">
        <v>362</v>
      </c>
      <c r="D43" s="63">
        <v>0.50084745762711869</v>
      </c>
      <c r="E43" s="55" t="s">
        <v>48</v>
      </c>
      <c r="F43" s="63">
        <v>0.50084745762711869</v>
      </c>
      <c r="G43" s="63">
        <v>0.4</v>
      </c>
      <c r="H43" s="55" t="s">
        <v>48</v>
      </c>
      <c r="I43" s="63"/>
      <c r="J43" s="55"/>
      <c r="K43" s="402"/>
    </row>
    <row r="44" spans="1:11">
      <c r="A44" s="142" t="s">
        <v>101</v>
      </c>
      <c r="B44" s="72" t="s">
        <v>102</v>
      </c>
      <c r="C44" s="67" t="s">
        <v>29</v>
      </c>
      <c r="D44" s="164">
        <v>4.9745762711864412</v>
      </c>
      <c r="E44" s="67"/>
      <c r="F44" s="164">
        <v>4.9745762711864412</v>
      </c>
      <c r="G44" s="56"/>
      <c r="H44" s="67"/>
      <c r="I44" s="56"/>
      <c r="J44" s="67"/>
      <c r="K44" s="412">
        <v>2</v>
      </c>
    </row>
    <row r="45" spans="1:11">
      <c r="A45" s="70" t="s">
        <v>103</v>
      </c>
      <c r="B45" s="72" t="s">
        <v>44</v>
      </c>
      <c r="C45" s="67" t="s">
        <v>29</v>
      </c>
      <c r="D45" s="164">
        <v>1.007627118644068</v>
      </c>
      <c r="E45" s="67"/>
      <c r="F45" s="164">
        <v>1.007627118644068</v>
      </c>
      <c r="G45" s="56"/>
      <c r="H45" s="67"/>
      <c r="I45" s="56"/>
      <c r="J45" s="67"/>
      <c r="K45" s="412">
        <v>1</v>
      </c>
    </row>
    <row r="46" spans="1:11">
      <c r="A46" s="143" t="s">
        <v>363</v>
      </c>
      <c r="B46" s="60" t="s">
        <v>364</v>
      </c>
      <c r="C46" s="55" t="s">
        <v>365</v>
      </c>
      <c r="D46" s="165">
        <v>1.007627118644068</v>
      </c>
      <c r="E46" s="55" t="s">
        <v>48</v>
      </c>
      <c r="F46" s="165">
        <v>1.007627118644068</v>
      </c>
      <c r="G46" s="56"/>
      <c r="H46" s="55" t="s">
        <v>48</v>
      </c>
      <c r="I46" s="56"/>
      <c r="J46" s="55"/>
      <c r="K46" s="402">
        <v>1</v>
      </c>
    </row>
    <row r="47" spans="1:11">
      <c r="A47" s="70" t="s">
        <v>110</v>
      </c>
      <c r="B47" s="72" t="s">
        <v>61</v>
      </c>
      <c r="C47" s="67" t="s">
        <v>29</v>
      </c>
      <c r="D47" s="164">
        <v>3.966949152542373</v>
      </c>
      <c r="E47" s="67"/>
      <c r="F47" s="164">
        <v>3.966949152542373</v>
      </c>
      <c r="G47" s="56"/>
      <c r="H47" s="67"/>
      <c r="I47" s="56"/>
      <c r="J47" s="67"/>
      <c r="K47" s="412">
        <v>1</v>
      </c>
    </row>
    <row r="48" spans="1:11">
      <c r="A48" s="143" t="s">
        <v>279</v>
      </c>
      <c r="B48" s="60" t="s">
        <v>280</v>
      </c>
      <c r="C48" s="55" t="s">
        <v>366</v>
      </c>
      <c r="D48" s="165">
        <v>3.966949152542373</v>
      </c>
      <c r="E48" s="55" t="s">
        <v>48</v>
      </c>
      <c r="F48" s="165">
        <v>3.966949152542373</v>
      </c>
      <c r="G48" s="56"/>
      <c r="H48" s="55" t="s">
        <v>48</v>
      </c>
      <c r="I48" s="56"/>
      <c r="J48" s="55"/>
      <c r="K48" s="402">
        <v>1</v>
      </c>
    </row>
    <row r="49" spans="11:11">
      <c r="K49" s="226"/>
    </row>
  </sheetData>
  <mergeCells count="9">
    <mergeCell ref="D10:D11"/>
    <mergeCell ref="F10:K10"/>
    <mergeCell ref="E9:K9"/>
    <mergeCell ref="A6:K6"/>
    <mergeCell ref="A7:A11"/>
    <mergeCell ref="B7:B11"/>
    <mergeCell ref="C7:C11"/>
    <mergeCell ref="D7:D9"/>
    <mergeCell ref="E7:K8"/>
  </mergeCells>
  <pageMargins left="0.78740157480314965" right="0" top="0.78740157480314965" bottom="0" header="0" footer="0"/>
  <pageSetup paperSize="9" scale="5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AR50"/>
  <sheetViews>
    <sheetView view="pageBreakPreview" topLeftCell="C44" zoomScaleNormal="100" zoomScaleSheetLayoutView="100" workbookViewId="0">
      <selection activeCell="D15" sqref="D15:I50"/>
    </sheetView>
  </sheetViews>
  <sheetFormatPr defaultRowHeight="12.75"/>
  <cols>
    <col min="1" max="1" width="12" style="24" customWidth="1"/>
    <col min="2" max="2" width="54.125" style="24" customWidth="1"/>
    <col min="3" max="3" width="18.5" style="24" customWidth="1"/>
    <col min="4" max="9" width="5.75" style="24" bestFit="1" customWidth="1"/>
    <col min="10" max="16384" width="9" style="24"/>
  </cols>
  <sheetData>
    <row r="1" spans="1:44" s="1" customFormat="1" ht="15.75">
      <c r="I1" s="25" t="s">
        <v>409</v>
      </c>
    </row>
    <row r="2" spans="1:44" s="1" customFormat="1" ht="15.75">
      <c r="I2" s="26" t="s">
        <v>211</v>
      </c>
    </row>
    <row r="3" spans="1:44" s="1" customFormat="1" ht="15.75"/>
    <row r="4" spans="1:44" s="1" customFormat="1" ht="15.75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L4" s="44"/>
    </row>
    <row r="5" spans="1:44" s="1" customFormat="1" ht="33.75" customHeight="1">
      <c r="A5" s="258" t="s">
        <v>406</v>
      </c>
      <c r="B5" s="259"/>
      <c r="C5" s="259"/>
      <c r="D5" s="259"/>
      <c r="E5" s="259"/>
      <c r="F5" s="259"/>
      <c r="G5" s="259"/>
      <c r="H5" s="259"/>
      <c r="I5" s="259"/>
    </row>
    <row r="6" spans="1:44" s="1" customFormat="1" ht="15.75">
      <c r="A6" s="257" t="s">
        <v>212</v>
      </c>
      <c r="B6" s="257"/>
      <c r="C6" s="257"/>
      <c r="D6" s="257"/>
      <c r="E6" s="257"/>
      <c r="F6" s="257"/>
      <c r="G6" s="257"/>
      <c r="H6" s="257"/>
      <c r="I6" s="257"/>
    </row>
    <row r="7" spans="1:44">
      <c r="A7" s="123"/>
      <c r="B7" s="123"/>
      <c r="C7" s="123"/>
      <c r="D7" s="123"/>
      <c r="E7" s="123"/>
      <c r="F7" s="123"/>
      <c r="G7" s="123"/>
      <c r="H7" s="123"/>
      <c r="I7" s="123"/>
    </row>
    <row r="8" spans="1:44">
      <c r="A8" s="289"/>
      <c r="B8" s="289"/>
      <c r="C8" s="289"/>
      <c r="D8" s="289"/>
      <c r="E8" s="289"/>
      <c r="F8" s="289"/>
      <c r="G8" s="289"/>
      <c r="H8" s="289"/>
      <c r="I8" s="289"/>
    </row>
    <row r="9" spans="1:44" ht="38.25" customHeight="1">
      <c r="A9" s="246" t="s">
        <v>1</v>
      </c>
      <c r="B9" s="246" t="s">
        <v>2</v>
      </c>
      <c r="C9" s="246" t="s">
        <v>3</v>
      </c>
      <c r="D9" s="246" t="s">
        <v>404</v>
      </c>
      <c r="E9" s="246"/>
      <c r="F9" s="246"/>
      <c r="G9" s="246"/>
      <c r="H9" s="246"/>
      <c r="I9" s="246"/>
    </row>
    <row r="10" spans="1:44" ht="15.75" customHeight="1">
      <c r="A10" s="246"/>
      <c r="B10" s="246"/>
      <c r="C10" s="246"/>
      <c r="D10" s="246"/>
      <c r="E10" s="246"/>
      <c r="F10" s="246"/>
      <c r="G10" s="246"/>
      <c r="H10" s="246"/>
      <c r="I10" s="246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</row>
    <row r="11" spans="1:44">
      <c r="A11" s="246"/>
      <c r="B11" s="246"/>
      <c r="C11" s="246"/>
      <c r="D11" s="246"/>
      <c r="E11" s="246"/>
      <c r="F11" s="246"/>
      <c r="G11" s="246"/>
      <c r="H11" s="246"/>
      <c r="I11" s="246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</row>
    <row r="12" spans="1:44" ht="39" customHeight="1">
      <c r="A12" s="246"/>
      <c r="B12" s="246"/>
      <c r="C12" s="246"/>
      <c r="D12" s="252" t="s">
        <v>213</v>
      </c>
      <c r="E12" s="252"/>
      <c r="F12" s="252"/>
      <c r="G12" s="252"/>
      <c r="H12" s="252"/>
      <c r="I12" s="252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63"/>
      <c r="AM12" s="263"/>
      <c r="AN12" s="263"/>
      <c r="AO12" s="263"/>
      <c r="AP12" s="263"/>
      <c r="AQ12" s="263"/>
      <c r="AR12" s="263"/>
    </row>
    <row r="13" spans="1:44" ht="54.75" customHeight="1">
      <c r="A13" s="246"/>
      <c r="B13" s="246"/>
      <c r="C13" s="246"/>
      <c r="D13" s="64" t="s">
        <v>178</v>
      </c>
      <c r="E13" s="64" t="s">
        <v>165</v>
      </c>
      <c r="F13" s="64" t="s">
        <v>166</v>
      </c>
      <c r="G13" s="217" t="s">
        <v>167</v>
      </c>
      <c r="H13" s="64" t="s">
        <v>168</v>
      </c>
      <c r="I13" s="64" t="s">
        <v>169</v>
      </c>
      <c r="Q13" s="167"/>
      <c r="R13" s="167"/>
      <c r="S13" s="167"/>
      <c r="T13" s="168"/>
      <c r="U13" s="168"/>
      <c r="V13" s="168"/>
      <c r="W13" s="167"/>
      <c r="X13" s="167"/>
      <c r="Y13" s="167"/>
      <c r="Z13" s="167"/>
      <c r="AA13" s="168"/>
      <c r="AB13" s="168"/>
      <c r="AC13" s="168"/>
      <c r="AD13" s="167"/>
      <c r="AE13" s="167"/>
      <c r="AF13" s="167"/>
      <c r="AG13" s="167"/>
      <c r="AH13" s="168"/>
      <c r="AI13" s="168"/>
      <c r="AJ13" s="168"/>
      <c r="AK13" s="167"/>
      <c r="AL13" s="167"/>
      <c r="AM13" s="167"/>
      <c r="AN13" s="167"/>
      <c r="AO13" s="168"/>
      <c r="AP13" s="168"/>
      <c r="AQ13" s="168"/>
      <c r="AR13" s="167"/>
    </row>
    <row r="14" spans="1:44" hidden="1">
      <c r="A14" s="65">
        <v>1</v>
      </c>
      <c r="B14" s="65">
        <v>2</v>
      </c>
      <c r="C14" s="65">
        <v>3</v>
      </c>
      <c r="D14" s="66" t="s">
        <v>179</v>
      </c>
      <c r="E14" s="66" t="s">
        <v>180</v>
      </c>
      <c r="F14" s="66" t="s">
        <v>181</v>
      </c>
      <c r="G14" s="66" t="s">
        <v>182</v>
      </c>
      <c r="H14" s="66" t="s">
        <v>183</v>
      </c>
      <c r="I14" s="66" t="s">
        <v>184</v>
      </c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</row>
    <row r="15" spans="1:44">
      <c r="A15" s="67"/>
      <c r="B15" s="139" t="s">
        <v>28</v>
      </c>
      <c r="C15" s="29" t="s">
        <v>29</v>
      </c>
      <c r="D15" s="405"/>
      <c r="E15" s="405"/>
      <c r="F15" s="405"/>
      <c r="G15" s="405"/>
      <c r="H15" s="405"/>
      <c r="I15" s="405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</row>
    <row r="16" spans="1:44">
      <c r="A16" s="67"/>
      <c r="B16" s="140" t="s">
        <v>30</v>
      </c>
      <c r="C16" s="29" t="s">
        <v>29</v>
      </c>
      <c r="D16" s="405"/>
      <c r="E16" s="405"/>
      <c r="F16" s="405"/>
      <c r="G16" s="405"/>
      <c r="H16" s="405"/>
      <c r="I16" s="405"/>
    </row>
    <row r="17" spans="1:9">
      <c r="A17" s="67"/>
      <c r="B17" s="140" t="s">
        <v>31</v>
      </c>
      <c r="C17" s="29" t="s">
        <v>29</v>
      </c>
      <c r="D17" s="405"/>
      <c r="E17" s="405"/>
      <c r="F17" s="405"/>
      <c r="G17" s="405"/>
      <c r="H17" s="405"/>
      <c r="I17" s="405"/>
    </row>
    <row r="18" spans="1:9">
      <c r="A18" s="141">
        <v>1</v>
      </c>
      <c r="B18" s="139" t="s">
        <v>32</v>
      </c>
      <c r="C18" s="29" t="s">
        <v>29</v>
      </c>
      <c r="D18" s="405"/>
      <c r="E18" s="405"/>
      <c r="F18" s="405"/>
      <c r="G18" s="405"/>
      <c r="H18" s="405"/>
      <c r="I18" s="405"/>
    </row>
    <row r="19" spans="1:9">
      <c r="A19" s="142" t="s">
        <v>33</v>
      </c>
      <c r="B19" s="139" t="s">
        <v>34</v>
      </c>
      <c r="C19" s="29" t="s">
        <v>29</v>
      </c>
      <c r="D19" s="405"/>
      <c r="E19" s="405"/>
      <c r="F19" s="405"/>
      <c r="G19" s="405"/>
      <c r="H19" s="405"/>
      <c r="I19" s="405"/>
    </row>
    <row r="20" spans="1:9">
      <c r="A20" s="142" t="s">
        <v>35</v>
      </c>
      <c r="B20" s="72" t="s">
        <v>36</v>
      </c>
      <c r="C20" s="29" t="s">
        <v>29</v>
      </c>
      <c r="D20" s="405"/>
      <c r="E20" s="405"/>
      <c r="F20" s="405"/>
      <c r="G20" s="405"/>
      <c r="H20" s="405"/>
      <c r="I20" s="405"/>
    </row>
    <row r="21" spans="1:9">
      <c r="A21" s="142" t="s">
        <v>37</v>
      </c>
      <c r="B21" s="72" t="s">
        <v>38</v>
      </c>
      <c r="C21" s="29" t="s">
        <v>29</v>
      </c>
      <c r="D21" s="405"/>
      <c r="E21" s="405"/>
      <c r="F21" s="405"/>
      <c r="G21" s="405"/>
      <c r="H21" s="405"/>
      <c r="I21" s="405"/>
    </row>
    <row r="22" spans="1:9">
      <c r="A22" s="142" t="s">
        <v>39</v>
      </c>
      <c r="B22" s="72" t="s">
        <v>40</v>
      </c>
      <c r="C22" s="29" t="s">
        <v>29</v>
      </c>
      <c r="D22" s="405"/>
      <c r="E22" s="405"/>
      <c r="F22" s="405"/>
      <c r="G22" s="405"/>
      <c r="H22" s="405"/>
      <c r="I22" s="405"/>
    </row>
    <row r="23" spans="1:9">
      <c r="A23" s="70" t="s">
        <v>41</v>
      </c>
      <c r="B23" s="72" t="s">
        <v>42</v>
      </c>
      <c r="C23" s="30" t="s">
        <v>29</v>
      </c>
      <c r="D23" s="405"/>
      <c r="E23" s="405"/>
      <c r="F23" s="405"/>
      <c r="G23" s="405"/>
      <c r="H23" s="405"/>
      <c r="I23" s="405"/>
    </row>
    <row r="24" spans="1:9">
      <c r="A24" s="70" t="s">
        <v>43</v>
      </c>
      <c r="B24" s="72" t="s">
        <v>44</v>
      </c>
      <c r="C24" s="73" t="s">
        <v>29</v>
      </c>
      <c r="D24" s="405"/>
      <c r="E24" s="405"/>
      <c r="F24" s="405"/>
      <c r="G24" s="405"/>
      <c r="H24" s="405"/>
      <c r="I24" s="405"/>
    </row>
    <row r="25" spans="1:9" ht="25.5">
      <c r="A25" s="143" t="s">
        <v>315</v>
      </c>
      <c r="B25" s="74" t="s">
        <v>316</v>
      </c>
      <c r="C25" s="55" t="s">
        <v>317</v>
      </c>
      <c r="D25" s="405">
        <v>3</v>
      </c>
      <c r="E25" s="405" t="s">
        <v>48</v>
      </c>
      <c r="F25" s="405" t="s">
        <v>48</v>
      </c>
      <c r="G25" s="401">
        <v>5.4</v>
      </c>
      <c r="H25" s="405" t="s">
        <v>48</v>
      </c>
      <c r="I25" s="405" t="s">
        <v>48</v>
      </c>
    </row>
    <row r="26" spans="1:9">
      <c r="A26" s="142" t="s">
        <v>49</v>
      </c>
      <c r="B26" s="72" t="s">
        <v>50</v>
      </c>
      <c r="C26" s="67" t="s">
        <v>29</v>
      </c>
      <c r="D26" s="405"/>
      <c r="E26" s="405"/>
      <c r="F26" s="405"/>
      <c r="G26" s="405"/>
      <c r="H26" s="405"/>
      <c r="I26" s="405"/>
    </row>
    <row r="27" spans="1:9">
      <c r="A27" s="143" t="s">
        <v>51</v>
      </c>
      <c r="B27" s="74" t="s">
        <v>52</v>
      </c>
      <c r="C27" s="73" t="s">
        <v>29</v>
      </c>
      <c r="D27" s="405"/>
      <c r="E27" s="405"/>
      <c r="F27" s="405"/>
      <c r="G27" s="405"/>
      <c r="H27" s="405"/>
      <c r="I27" s="405"/>
    </row>
    <row r="28" spans="1:9">
      <c r="A28" s="70" t="s">
        <v>53</v>
      </c>
      <c r="B28" s="72" t="s">
        <v>44</v>
      </c>
      <c r="C28" s="67" t="s">
        <v>29</v>
      </c>
      <c r="D28" s="405"/>
      <c r="E28" s="405"/>
      <c r="F28" s="405"/>
      <c r="G28" s="405"/>
      <c r="H28" s="405"/>
      <c r="I28" s="405"/>
    </row>
    <row r="29" spans="1:9" ht="24.95" customHeight="1">
      <c r="A29" s="143" t="s">
        <v>318</v>
      </c>
      <c r="B29" s="146" t="s">
        <v>319</v>
      </c>
      <c r="C29" s="55" t="s">
        <v>320</v>
      </c>
      <c r="D29" s="405">
        <v>3</v>
      </c>
      <c r="E29" s="401">
        <v>0.8</v>
      </c>
      <c r="F29" s="405" t="s">
        <v>48</v>
      </c>
      <c r="G29" s="405" t="s">
        <v>48</v>
      </c>
      <c r="H29" s="405" t="s">
        <v>48</v>
      </c>
      <c r="I29" s="405" t="s">
        <v>48</v>
      </c>
    </row>
    <row r="30" spans="1:9" ht="24.95" customHeight="1">
      <c r="A30" s="143" t="s">
        <v>321</v>
      </c>
      <c r="B30" s="27" t="s">
        <v>370</v>
      </c>
      <c r="C30" s="55" t="s">
        <v>322</v>
      </c>
      <c r="D30" s="405">
        <v>3</v>
      </c>
      <c r="E30" s="401">
        <v>0.8</v>
      </c>
      <c r="F30" s="405" t="s">
        <v>48</v>
      </c>
      <c r="G30" s="405" t="s">
        <v>48</v>
      </c>
      <c r="H30" s="405" t="s">
        <v>48</v>
      </c>
      <c r="I30" s="405" t="s">
        <v>48</v>
      </c>
    </row>
    <row r="31" spans="1:9" ht="24.95" customHeight="1">
      <c r="A31" s="143" t="s">
        <v>323</v>
      </c>
      <c r="B31" s="27" t="s">
        <v>371</v>
      </c>
      <c r="C31" s="55" t="s">
        <v>324</v>
      </c>
      <c r="D31" s="405">
        <v>3</v>
      </c>
      <c r="E31" s="401">
        <v>0.04</v>
      </c>
      <c r="F31" s="405" t="s">
        <v>48</v>
      </c>
      <c r="G31" s="405" t="s">
        <v>48</v>
      </c>
      <c r="H31" s="405" t="s">
        <v>48</v>
      </c>
      <c r="I31" s="405" t="s">
        <v>48</v>
      </c>
    </row>
    <row r="32" spans="1:9">
      <c r="A32" s="70" t="s">
        <v>60</v>
      </c>
      <c r="B32" s="72" t="s">
        <v>61</v>
      </c>
      <c r="C32" s="67" t="s">
        <v>29</v>
      </c>
      <c r="D32" s="405"/>
      <c r="E32" s="401"/>
      <c r="F32" s="405"/>
      <c r="G32" s="405"/>
      <c r="H32" s="405"/>
      <c r="I32" s="405"/>
    </row>
    <row r="33" spans="1:9" ht="24.95" customHeight="1">
      <c r="A33" s="143" t="s">
        <v>325</v>
      </c>
      <c r="B33" s="60" t="s">
        <v>372</v>
      </c>
      <c r="C33" s="55" t="s">
        <v>327</v>
      </c>
      <c r="D33" s="405">
        <v>3</v>
      </c>
      <c r="E33" s="401">
        <v>0.8</v>
      </c>
      <c r="F33" s="405" t="s">
        <v>48</v>
      </c>
      <c r="G33" s="405" t="s">
        <v>48</v>
      </c>
      <c r="H33" s="405" t="s">
        <v>48</v>
      </c>
      <c r="I33" s="405" t="s">
        <v>48</v>
      </c>
    </row>
    <row r="34" spans="1:9" ht="24.95" customHeight="1">
      <c r="A34" s="143" t="s">
        <v>328</v>
      </c>
      <c r="B34" s="60" t="s">
        <v>373</v>
      </c>
      <c r="C34" s="55" t="s">
        <v>330</v>
      </c>
      <c r="D34" s="405">
        <v>3</v>
      </c>
      <c r="E34" s="401">
        <v>0.8</v>
      </c>
      <c r="F34" s="405" t="s">
        <v>48</v>
      </c>
      <c r="G34" s="405" t="s">
        <v>48</v>
      </c>
      <c r="H34" s="405" t="s">
        <v>48</v>
      </c>
      <c r="I34" s="405" t="s">
        <v>48</v>
      </c>
    </row>
    <row r="35" spans="1:9" ht="24.95" customHeight="1">
      <c r="A35" s="143" t="s">
        <v>331</v>
      </c>
      <c r="B35" s="60" t="s">
        <v>374</v>
      </c>
      <c r="C35" s="55" t="s">
        <v>333</v>
      </c>
      <c r="D35" s="405">
        <v>3</v>
      </c>
      <c r="E35" s="401">
        <v>0.4</v>
      </c>
      <c r="F35" s="405" t="s">
        <v>48</v>
      </c>
      <c r="G35" s="405" t="s">
        <v>48</v>
      </c>
      <c r="H35" s="405" t="s">
        <v>48</v>
      </c>
      <c r="I35" s="405" t="s">
        <v>48</v>
      </c>
    </row>
    <row r="36" spans="1:9" ht="24.95" customHeight="1">
      <c r="A36" s="143" t="s">
        <v>334</v>
      </c>
      <c r="B36" s="60" t="s">
        <v>375</v>
      </c>
      <c r="C36" s="55" t="s">
        <v>336</v>
      </c>
      <c r="D36" s="405">
        <v>3</v>
      </c>
      <c r="E36" s="401">
        <v>1.26</v>
      </c>
      <c r="F36" s="405" t="s">
        <v>48</v>
      </c>
      <c r="G36" s="405" t="s">
        <v>48</v>
      </c>
      <c r="H36" s="405" t="s">
        <v>48</v>
      </c>
      <c r="I36" s="405" t="s">
        <v>48</v>
      </c>
    </row>
    <row r="37" spans="1:9" ht="24.95" customHeight="1">
      <c r="A37" s="143" t="s">
        <v>337</v>
      </c>
      <c r="B37" s="60" t="s">
        <v>376</v>
      </c>
      <c r="C37" s="55" t="s">
        <v>339</v>
      </c>
      <c r="D37" s="405">
        <v>3</v>
      </c>
      <c r="E37" s="401">
        <v>0.4</v>
      </c>
      <c r="F37" s="405" t="s">
        <v>48</v>
      </c>
      <c r="G37" s="405" t="s">
        <v>48</v>
      </c>
      <c r="H37" s="405" t="s">
        <v>48</v>
      </c>
      <c r="I37" s="405" t="s">
        <v>48</v>
      </c>
    </row>
    <row r="38" spans="1:9" ht="24.95" customHeight="1">
      <c r="A38" s="143" t="s">
        <v>340</v>
      </c>
      <c r="B38" s="60" t="s">
        <v>377</v>
      </c>
      <c r="C38" s="55" t="s">
        <v>342</v>
      </c>
      <c r="D38" s="405">
        <v>3</v>
      </c>
      <c r="E38" s="401">
        <v>0.8</v>
      </c>
      <c r="F38" s="405" t="s">
        <v>48</v>
      </c>
      <c r="G38" s="405" t="s">
        <v>48</v>
      </c>
      <c r="H38" s="405" t="s">
        <v>48</v>
      </c>
      <c r="I38" s="405" t="s">
        <v>48</v>
      </c>
    </row>
    <row r="39" spans="1:9" ht="24.95" customHeight="1">
      <c r="A39" s="143" t="s">
        <v>343</v>
      </c>
      <c r="B39" s="60" t="s">
        <v>378</v>
      </c>
      <c r="C39" s="55" t="s">
        <v>345</v>
      </c>
      <c r="D39" s="405">
        <v>3</v>
      </c>
      <c r="E39" s="401">
        <v>0.8</v>
      </c>
      <c r="F39" s="405" t="s">
        <v>48</v>
      </c>
      <c r="G39" s="405" t="s">
        <v>48</v>
      </c>
      <c r="H39" s="405" t="s">
        <v>48</v>
      </c>
      <c r="I39" s="405" t="s">
        <v>48</v>
      </c>
    </row>
    <row r="40" spans="1:9" ht="24.95" customHeight="1">
      <c r="A40" s="143" t="s">
        <v>346</v>
      </c>
      <c r="B40" s="60" t="s">
        <v>379</v>
      </c>
      <c r="C40" s="55" t="s">
        <v>347</v>
      </c>
      <c r="D40" s="405">
        <v>3</v>
      </c>
      <c r="E40" s="401">
        <v>0.8</v>
      </c>
      <c r="F40" s="405" t="s">
        <v>48</v>
      </c>
      <c r="G40" s="405" t="s">
        <v>48</v>
      </c>
      <c r="H40" s="405" t="s">
        <v>48</v>
      </c>
      <c r="I40" s="405" t="s">
        <v>48</v>
      </c>
    </row>
    <row r="41" spans="1:9" ht="24.95" customHeight="1">
      <c r="A41" s="143" t="s">
        <v>348</v>
      </c>
      <c r="B41" s="60" t="s">
        <v>380</v>
      </c>
      <c r="C41" s="55" t="s">
        <v>350</v>
      </c>
      <c r="D41" s="405">
        <v>3</v>
      </c>
      <c r="E41" s="401">
        <v>0.8</v>
      </c>
      <c r="F41" s="405" t="s">
        <v>48</v>
      </c>
      <c r="G41" s="405" t="s">
        <v>48</v>
      </c>
      <c r="H41" s="405" t="s">
        <v>48</v>
      </c>
      <c r="I41" s="405" t="s">
        <v>48</v>
      </c>
    </row>
    <row r="42" spans="1:9" ht="24.95" customHeight="1">
      <c r="A42" s="143" t="s">
        <v>351</v>
      </c>
      <c r="B42" s="60" t="s">
        <v>381</v>
      </c>
      <c r="C42" s="55" t="s">
        <v>353</v>
      </c>
      <c r="D42" s="405">
        <v>3</v>
      </c>
      <c r="E42" s="401">
        <v>0.4</v>
      </c>
      <c r="F42" s="405" t="s">
        <v>48</v>
      </c>
      <c r="G42" s="405" t="s">
        <v>48</v>
      </c>
      <c r="H42" s="405" t="s">
        <v>48</v>
      </c>
      <c r="I42" s="405" t="s">
        <v>48</v>
      </c>
    </row>
    <row r="43" spans="1:9" ht="24.95" customHeight="1">
      <c r="A43" s="143" t="s">
        <v>354</v>
      </c>
      <c r="B43" s="60" t="s">
        <v>382</v>
      </c>
      <c r="C43" s="55" t="s">
        <v>356</v>
      </c>
      <c r="D43" s="405">
        <v>3</v>
      </c>
      <c r="E43" s="401">
        <v>0.8</v>
      </c>
      <c r="F43" s="405" t="s">
        <v>48</v>
      </c>
      <c r="G43" s="405" t="s">
        <v>48</v>
      </c>
      <c r="H43" s="405" t="s">
        <v>48</v>
      </c>
      <c r="I43" s="405" t="s">
        <v>48</v>
      </c>
    </row>
    <row r="44" spans="1:9" ht="24.95" customHeight="1">
      <c r="A44" s="143" t="s">
        <v>357</v>
      </c>
      <c r="B44" s="60" t="s">
        <v>383</v>
      </c>
      <c r="C44" s="55" t="s">
        <v>359</v>
      </c>
      <c r="D44" s="405">
        <v>3</v>
      </c>
      <c r="E44" s="401">
        <v>0.4</v>
      </c>
      <c r="F44" s="405" t="s">
        <v>48</v>
      </c>
      <c r="G44" s="405" t="s">
        <v>48</v>
      </c>
      <c r="H44" s="405" t="s">
        <v>48</v>
      </c>
      <c r="I44" s="405" t="s">
        <v>48</v>
      </c>
    </row>
    <row r="45" spans="1:9" ht="24.95" customHeight="1">
      <c r="A45" s="143" t="s">
        <v>360</v>
      </c>
      <c r="B45" s="60" t="s">
        <v>384</v>
      </c>
      <c r="C45" s="55" t="s">
        <v>362</v>
      </c>
      <c r="D45" s="405">
        <v>3</v>
      </c>
      <c r="E45" s="401">
        <v>0.4</v>
      </c>
      <c r="F45" s="405" t="s">
        <v>48</v>
      </c>
      <c r="G45" s="405" t="s">
        <v>48</v>
      </c>
      <c r="H45" s="405" t="s">
        <v>48</v>
      </c>
      <c r="I45" s="405" t="s">
        <v>48</v>
      </c>
    </row>
    <row r="46" spans="1:9">
      <c r="A46" s="142" t="s">
        <v>101</v>
      </c>
      <c r="B46" s="72" t="s">
        <v>102</v>
      </c>
      <c r="C46" s="67" t="s">
        <v>29</v>
      </c>
      <c r="D46" s="405"/>
      <c r="E46" s="405"/>
      <c r="F46" s="405"/>
      <c r="G46" s="405"/>
      <c r="H46" s="405"/>
      <c r="I46" s="405"/>
    </row>
    <row r="47" spans="1:9">
      <c r="A47" s="70" t="s">
        <v>103</v>
      </c>
      <c r="B47" s="72" t="s">
        <v>44</v>
      </c>
      <c r="C47" s="67" t="s">
        <v>29</v>
      </c>
      <c r="D47" s="405"/>
      <c r="E47" s="405"/>
      <c r="F47" s="405"/>
      <c r="G47" s="405"/>
      <c r="H47" s="405"/>
      <c r="I47" s="405"/>
    </row>
    <row r="48" spans="1:9">
      <c r="A48" s="143" t="s">
        <v>363</v>
      </c>
      <c r="B48" s="60" t="s">
        <v>364</v>
      </c>
      <c r="C48" s="55" t="s">
        <v>365</v>
      </c>
      <c r="D48" s="405">
        <v>4</v>
      </c>
      <c r="E48" s="405" t="s">
        <v>48</v>
      </c>
      <c r="F48" s="405" t="s">
        <v>48</v>
      </c>
      <c r="G48" s="405" t="s">
        <v>48</v>
      </c>
      <c r="H48" s="405" t="s">
        <v>48</v>
      </c>
      <c r="I48" s="405">
        <v>1</v>
      </c>
    </row>
    <row r="49" spans="1:9">
      <c r="A49" s="70" t="s">
        <v>110</v>
      </c>
      <c r="B49" s="72" t="s">
        <v>61</v>
      </c>
      <c r="C49" s="67" t="s">
        <v>29</v>
      </c>
      <c r="D49" s="405"/>
      <c r="E49" s="405"/>
      <c r="F49" s="405"/>
      <c r="G49" s="405"/>
      <c r="H49" s="405"/>
      <c r="I49" s="405"/>
    </row>
    <row r="50" spans="1:9">
      <c r="A50" s="143" t="s">
        <v>279</v>
      </c>
      <c r="B50" s="60" t="s">
        <v>280</v>
      </c>
      <c r="C50" s="55" t="s">
        <v>366</v>
      </c>
      <c r="D50" s="405">
        <v>4</v>
      </c>
      <c r="E50" s="405" t="s">
        <v>48</v>
      </c>
      <c r="F50" s="405" t="s">
        <v>48</v>
      </c>
      <c r="G50" s="405" t="s">
        <v>48</v>
      </c>
      <c r="H50" s="405" t="s">
        <v>48</v>
      </c>
      <c r="I50" s="405">
        <v>1</v>
      </c>
    </row>
  </sheetData>
  <mergeCells count="17">
    <mergeCell ref="X12:AD12"/>
    <mergeCell ref="A4:I4"/>
    <mergeCell ref="A5:I5"/>
    <mergeCell ref="A6:I6"/>
    <mergeCell ref="AE10:AK11"/>
    <mergeCell ref="AL10:AR11"/>
    <mergeCell ref="Q10:W11"/>
    <mergeCell ref="X10:AD11"/>
    <mergeCell ref="A8:I8"/>
    <mergeCell ref="A9:A13"/>
    <mergeCell ref="B9:B13"/>
    <mergeCell ref="C9:C13"/>
    <mergeCell ref="D9:I11"/>
    <mergeCell ref="AE12:AK12"/>
    <mergeCell ref="AL12:AR12"/>
    <mergeCell ref="D12:I12"/>
    <mergeCell ref="Q12:W12"/>
  </mergeCells>
  <pageMargins left="0.78740157480314965" right="0" top="0.78740157480314965" bottom="0" header="0" footer="0"/>
  <pageSetup paperSize="9" scale="70" orientation="portrait" horizontalDpi="300" verticalDpi="300" r:id="rId1"/>
  <colBreaks count="1" manualBreakCount="1">
    <brk id="10" max="4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Q48"/>
  <sheetViews>
    <sheetView topLeftCell="D4" workbookViewId="0">
      <selection activeCell="D13" sqref="D13:Q48"/>
    </sheetView>
  </sheetViews>
  <sheetFormatPr defaultRowHeight="12.75"/>
  <cols>
    <col min="1" max="1" width="11.375" style="24" customWidth="1"/>
    <col min="2" max="2" width="60.875" style="24" customWidth="1"/>
    <col min="3" max="3" width="24.375" style="24" customWidth="1"/>
    <col min="4" max="4" width="7.875" style="24" customWidth="1"/>
    <col min="5" max="5" width="6" style="24" customWidth="1"/>
    <col min="6" max="6" width="8.5" style="24" customWidth="1"/>
    <col min="7" max="7" width="6" style="24" customWidth="1"/>
    <col min="8" max="8" width="7.875" style="24" customWidth="1"/>
    <col min="9" max="10" width="6" style="24" customWidth="1"/>
    <col min="11" max="11" width="8.5" style="24" customWidth="1"/>
    <col min="12" max="12" width="6" style="24" customWidth="1"/>
    <col min="13" max="13" width="9.125" style="24" customWidth="1"/>
    <col min="14" max="17" width="6" style="24" customWidth="1"/>
    <col min="18" max="25" width="5" style="24" customWidth="1"/>
    <col min="26" max="16384" width="9" style="24"/>
  </cols>
  <sheetData>
    <row r="1" spans="1:17" s="1" customFormat="1" ht="15.75" customHeight="1">
      <c r="H1" s="26"/>
      <c r="I1" s="20"/>
      <c r="J1" s="20"/>
      <c r="K1" s="231" t="s">
        <v>468</v>
      </c>
      <c r="L1" s="231"/>
      <c r="M1" s="231"/>
      <c r="N1" s="231"/>
      <c r="O1" s="231"/>
      <c r="P1" s="231"/>
      <c r="Q1" s="231"/>
    </row>
    <row r="2" spans="1:17" s="1" customFormat="1" ht="15.75" customHeight="1">
      <c r="H2" s="232" t="s">
        <v>211</v>
      </c>
      <c r="I2" s="232"/>
      <c r="J2" s="232"/>
      <c r="K2" s="232"/>
      <c r="L2" s="232"/>
      <c r="M2" s="232"/>
      <c r="N2" s="232"/>
      <c r="O2" s="232"/>
      <c r="P2" s="232"/>
      <c r="Q2" s="232"/>
    </row>
    <row r="3" spans="1:17" s="1" customFormat="1" ht="15.75" customHeight="1">
      <c r="Q3" s="49"/>
    </row>
    <row r="4" spans="1:17" s="23" customFormat="1" ht="15.75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s="1" customFormat="1" ht="15.75">
      <c r="A5" s="259" t="s">
        <v>408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1:17" s="1" customFormat="1" ht="15.75">
      <c r="A6" s="257" t="s">
        <v>212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</row>
    <row r="7" spans="1:17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</row>
    <row r="8" spans="1:17" ht="24.75" customHeight="1">
      <c r="A8" s="246" t="s">
        <v>1</v>
      </c>
      <c r="B8" s="246" t="s">
        <v>2</v>
      </c>
      <c r="C8" s="246" t="s">
        <v>3</v>
      </c>
      <c r="D8" s="235" t="s">
        <v>192</v>
      </c>
      <c r="E8" s="235"/>
      <c r="F8" s="235"/>
      <c r="G8" s="235"/>
      <c r="H8" s="235"/>
      <c r="I8" s="235"/>
      <c r="J8" s="235"/>
      <c r="K8" s="235" t="s">
        <v>407</v>
      </c>
      <c r="L8" s="235"/>
      <c r="M8" s="235"/>
      <c r="N8" s="235"/>
      <c r="O8" s="235"/>
      <c r="P8" s="235"/>
      <c r="Q8" s="235"/>
    </row>
    <row r="9" spans="1:17" ht="29.25" customHeight="1">
      <c r="A9" s="246"/>
      <c r="B9" s="246"/>
      <c r="C9" s="246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</row>
    <row r="10" spans="1:17">
      <c r="A10" s="246"/>
      <c r="B10" s="246"/>
      <c r="C10" s="246"/>
      <c r="D10" s="252" t="s">
        <v>213</v>
      </c>
      <c r="E10" s="252"/>
      <c r="F10" s="252"/>
      <c r="G10" s="252"/>
      <c r="H10" s="252"/>
      <c r="I10" s="252"/>
      <c r="J10" s="252"/>
      <c r="K10" s="252" t="s">
        <v>213</v>
      </c>
      <c r="L10" s="252"/>
      <c r="M10" s="252"/>
      <c r="N10" s="252"/>
      <c r="O10" s="252"/>
      <c r="P10" s="252"/>
      <c r="Q10" s="252"/>
    </row>
    <row r="11" spans="1:17" ht="60.75" customHeight="1">
      <c r="A11" s="246"/>
      <c r="B11" s="246"/>
      <c r="C11" s="246"/>
      <c r="D11" s="53" t="s">
        <v>165</v>
      </c>
      <c r="E11" s="53" t="s">
        <v>166</v>
      </c>
      <c r="F11" s="53" t="s">
        <v>194</v>
      </c>
      <c r="G11" s="53" t="s">
        <v>195</v>
      </c>
      <c r="H11" s="53" t="s">
        <v>196</v>
      </c>
      <c r="I11" s="53" t="s">
        <v>168</v>
      </c>
      <c r="J11" s="64" t="s">
        <v>169</v>
      </c>
      <c r="K11" s="53" t="s">
        <v>165</v>
      </c>
      <c r="L11" s="53" t="s">
        <v>166</v>
      </c>
      <c r="M11" s="53" t="s">
        <v>194</v>
      </c>
      <c r="N11" s="53" t="s">
        <v>195</v>
      </c>
      <c r="O11" s="53" t="s">
        <v>196</v>
      </c>
      <c r="P11" s="53" t="s">
        <v>168</v>
      </c>
      <c r="Q11" s="64" t="s">
        <v>169</v>
      </c>
    </row>
    <row r="12" spans="1:17" hidden="1">
      <c r="A12" s="65">
        <v>1</v>
      </c>
      <c r="B12" s="65">
        <v>2</v>
      </c>
      <c r="C12" s="65">
        <v>3</v>
      </c>
      <c r="D12" s="66" t="s">
        <v>179</v>
      </c>
      <c r="E12" s="66" t="s">
        <v>180</v>
      </c>
      <c r="F12" s="66" t="s">
        <v>181</v>
      </c>
      <c r="G12" s="66" t="s">
        <v>182</v>
      </c>
      <c r="H12" s="66" t="s">
        <v>183</v>
      </c>
      <c r="I12" s="66" t="s">
        <v>184</v>
      </c>
      <c r="J12" s="66" t="s">
        <v>197</v>
      </c>
      <c r="K12" s="66" t="s">
        <v>185</v>
      </c>
      <c r="L12" s="66" t="s">
        <v>186</v>
      </c>
      <c r="M12" s="66" t="s">
        <v>187</v>
      </c>
      <c r="N12" s="66" t="s">
        <v>188</v>
      </c>
      <c r="O12" s="66" t="s">
        <v>189</v>
      </c>
      <c r="P12" s="66" t="s">
        <v>190</v>
      </c>
      <c r="Q12" s="66" t="s">
        <v>198</v>
      </c>
    </row>
    <row r="13" spans="1:17">
      <c r="A13" s="67"/>
      <c r="B13" s="139" t="s">
        <v>28</v>
      </c>
      <c r="C13" s="29" t="s">
        <v>29</v>
      </c>
      <c r="D13" s="413">
        <v>10.500000000000002</v>
      </c>
      <c r="E13" s="413"/>
      <c r="F13" s="413">
        <f>F14+F15</f>
        <v>5.4</v>
      </c>
      <c r="G13" s="413"/>
      <c r="H13" s="413"/>
      <c r="I13" s="413"/>
      <c r="J13" s="410">
        <v>2</v>
      </c>
      <c r="K13" s="413">
        <v>10.500000000000002</v>
      </c>
      <c r="L13" s="413"/>
      <c r="M13" s="413">
        <f>M14+M15</f>
        <v>5.4</v>
      </c>
      <c r="N13" s="413"/>
      <c r="O13" s="413"/>
      <c r="P13" s="413"/>
      <c r="Q13" s="410">
        <v>2</v>
      </c>
    </row>
    <row r="14" spans="1:17">
      <c r="A14" s="67"/>
      <c r="B14" s="140" t="s">
        <v>30</v>
      </c>
      <c r="C14" s="29" t="s">
        <v>29</v>
      </c>
      <c r="D14" s="401">
        <v>1.6400000000000001</v>
      </c>
      <c r="E14" s="401"/>
      <c r="F14" s="413">
        <f>F22+F26+F45</f>
        <v>5.4</v>
      </c>
      <c r="G14" s="401"/>
      <c r="H14" s="413"/>
      <c r="I14" s="401"/>
      <c r="J14" s="402">
        <v>1</v>
      </c>
      <c r="K14" s="401">
        <v>1.6400000000000001</v>
      </c>
      <c r="L14" s="401"/>
      <c r="M14" s="413">
        <f>M22+M26+M45</f>
        <v>5.4</v>
      </c>
      <c r="N14" s="401"/>
      <c r="O14" s="401"/>
      <c r="P14" s="401"/>
      <c r="Q14" s="402">
        <v>1</v>
      </c>
    </row>
    <row r="15" spans="1:17">
      <c r="A15" s="67"/>
      <c r="B15" s="140" t="s">
        <v>31</v>
      </c>
      <c r="C15" s="29" t="s">
        <v>29</v>
      </c>
      <c r="D15" s="401">
        <v>8.8600000000000012</v>
      </c>
      <c r="E15" s="401"/>
      <c r="F15" s="413">
        <f>F30+F47</f>
        <v>0</v>
      </c>
      <c r="G15" s="401"/>
      <c r="H15" s="413"/>
      <c r="I15" s="401"/>
      <c r="J15" s="402">
        <v>1</v>
      </c>
      <c r="K15" s="401">
        <v>8.8600000000000012</v>
      </c>
      <c r="L15" s="401"/>
      <c r="M15" s="413">
        <f>M30+M47</f>
        <v>0</v>
      </c>
      <c r="N15" s="401"/>
      <c r="O15" s="401"/>
      <c r="P15" s="401"/>
      <c r="Q15" s="402">
        <v>1</v>
      </c>
    </row>
    <row r="16" spans="1:17">
      <c r="A16" s="141">
        <v>1</v>
      </c>
      <c r="B16" s="139" t="s">
        <v>32</v>
      </c>
      <c r="C16" s="29" t="s">
        <v>29</v>
      </c>
      <c r="D16" s="413">
        <v>10.500000000000002</v>
      </c>
      <c r="E16" s="413"/>
      <c r="F16" s="413">
        <f>F17</f>
        <v>5.4</v>
      </c>
      <c r="G16" s="413"/>
      <c r="H16" s="413"/>
      <c r="I16" s="413"/>
      <c r="J16" s="410">
        <v>2</v>
      </c>
      <c r="K16" s="413">
        <v>10.500000000000002</v>
      </c>
      <c r="L16" s="413"/>
      <c r="M16" s="413">
        <f>M17</f>
        <v>5.4</v>
      </c>
      <c r="N16" s="413"/>
      <c r="O16" s="413"/>
      <c r="P16" s="413"/>
      <c r="Q16" s="410">
        <v>2</v>
      </c>
    </row>
    <row r="17" spans="1:17">
      <c r="A17" s="142" t="s">
        <v>33</v>
      </c>
      <c r="B17" s="139" t="s">
        <v>34</v>
      </c>
      <c r="C17" s="29" t="s">
        <v>29</v>
      </c>
      <c r="D17" s="413">
        <v>10.500000000000002</v>
      </c>
      <c r="E17" s="413"/>
      <c r="F17" s="413">
        <f>F18</f>
        <v>5.4</v>
      </c>
      <c r="G17" s="413"/>
      <c r="H17" s="413"/>
      <c r="I17" s="413"/>
      <c r="J17" s="410">
        <v>0</v>
      </c>
      <c r="K17" s="413">
        <v>10.500000000000002</v>
      </c>
      <c r="L17" s="413"/>
      <c r="M17" s="413">
        <f>M18</f>
        <v>5.4</v>
      </c>
      <c r="N17" s="413"/>
      <c r="O17" s="413"/>
      <c r="P17" s="413"/>
      <c r="Q17" s="410">
        <v>0</v>
      </c>
    </row>
    <row r="18" spans="1:17">
      <c r="A18" s="142" t="s">
        <v>35</v>
      </c>
      <c r="B18" s="72" t="s">
        <v>36</v>
      </c>
      <c r="C18" s="29" t="s">
        <v>29</v>
      </c>
      <c r="D18" s="413">
        <v>10.500000000000002</v>
      </c>
      <c r="E18" s="413"/>
      <c r="F18" s="413">
        <f>F19+F24</f>
        <v>5.4</v>
      </c>
      <c r="G18" s="413"/>
      <c r="H18" s="413"/>
      <c r="I18" s="413"/>
      <c r="J18" s="410">
        <v>0</v>
      </c>
      <c r="K18" s="413">
        <v>10.500000000000002</v>
      </c>
      <c r="L18" s="413"/>
      <c r="M18" s="413">
        <f>M19+M24</f>
        <v>5.4</v>
      </c>
      <c r="N18" s="413"/>
      <c r="O18" s="413"/>
      <c r="P18" s="413"/>
      <c r="Q18" s="410">
        <v>0</v>
      </c>
    </row>
    <row r="19" spans="1:17">
      <c r="A19" s="142" t="s">
        <v>37</v>
      </c>
      <c r="B19" s="72" t="s">
        <v>38</v>
      </c>
      <c r="C19" s="29" t="s">
        <v>29</v>
      </c>
      <c r="D19" s="413">
        <v>0</v>
      </c>
      <c r="E19" s="413"/>
      <c r="F19" s="413">
        <f>F20</f>
        <v>5.4</v>
      </c>
      <c r="G19" s="413"/>
      <c r="H19" s="413"/>
      <c r="I19" s="413"/>
      <c r="J19" s="410">
        <v>0</v>
      </c>
      <c r="K19" s="413">
        <v>0</v>
      </c>
      <c r="L19" s="413"/>
      <c r="M19" s="413">
        <f>M20</f>
        <v>5.4</v>
      </c>
      <c r="N19" s="413"/>
      <c r="O19" s="413"/>
      <c r="P19" s="413"/>
      <c r="Q19" s="410">
        <v>0</v>
      </c>
    </row>
    <row r="20" spans="1:17">
      <c r="A20" s="142" t="s">
        <v>39</v>
      </c>
      <c r="B20" s="72" t="s">
        <v>40</v>
      </c>
      <c r="C20" s="29" t="s">
        <v>29</v>
      </c>
      <c r="D20" s="413">
        <v>0</v>
      </c>
      <c r="E20" s="413"/>
      <c r="F20" s="413">
        <f>F21</f>
        <v>5.4</v>
      </c>
      <c r="G20" s="413"/>
      <c r="H20" s="413"/>
      <c r="I20" s="413"/>
      <c r="J20" s="410">
        <v>0</v>
      </c>
      <c r="K20" s="413">
        <v>0</v>
      </c>
      <c r="L20" s="413"/>
      <c r="M20" s="413">
        <f>M21</f>
        <v>5.4</v>
      </c>
      <c r="N20" s="413"/>
      <c r="O20" s="413"/>
      <c r="P20" s="413"/>
      <c r="Q20" s="410">
        <v>0</v>
      </c>
    </row>
    <row r="21" spans="1:17">
      <c r="A21" s="70" t="s">
        <v>41</v>
      </c>
      <c r="B21" s="72" t="s">
        <v>42</v>
      </c>
      <c r="C21" s="30" t="s">
        <v>29</v>
      </c>
      <c r="D21" s="401">
        <v>0</v>
      </c>
      <c r="E21" s="401"/>
      <c r="F21" s="401">
        <f>F22</f>
        <v>5.4</v>
      </c>
      <c r="G21" s="401"/>
      <c r="H21" s="401"/>
      <c r="I21" s="401"/>
      <c r="J21" s="402">
        <v>0</v>
      </c>
      <c r="K21" s="401">
        <v>0</v>
      </c>
      <c r="L21" s="401"/>
      <c r="M21" s="401">
        <f>M22</f>
        <v>5.4</v>
      </c>
      <c r="N21" s="401"/>
      <c r="O21" s="401"/>
      <c r="P21" s="401"/>
      <c r="Q21" s="402">
        <v>0</v>
      </c>
    </row>
    <row r="22" spans="1:17">
      <c r="A22" s="70" t="s">
        <v>43</v>
      </c>
      <c r="B22" s="72" t="s">
        <v>44</v>
      </c>
      <c r="C22" s="73" t="s">
        <v>29</v>
      </c>
      <c r="D22" s="414">
        <v>0</v>
      </c>
      <c r="E22" s="414"/>
      <c r="F22" s="401">
        <f>SUM(F23:F23)</f>
        <v>5.4</v>
      </c>
      <c r="G22" s="414"/>
      <c r="H22" s="401"/>
      <c r="I22" s="414"/>
      <c r="J22" s="411">
        <v>0</v>
      </c>
      <c r="K22" s="414">
        <v>0</v>
      </c>
      <c r="L22" s="414"/>
      <c r="M22" s="401">
        <f>SUM(M23:M23)</f>
        <v>5.4</v>
      </c>
      <c r="N22" s="414"/>
      <c r="O22" s="414"/>
      <c r="P22" s="414"/>
      <c r="Q22" s="411">
        <v>0</v>
      </c>
    </row>
    <row r="23" spans="1:17">
      <c r="A23" s="143" t="s">
        <v>315</v>
      </c>
      <c r="B23" s="74" t="s">
        <v>316</v>
      </c>
      <c r="C23" s="55" t="s">
        <v>317</v>
      </c>
      <c r="D23" s="414"/>
      <c r="E23" s="405" t="s">
        <v>48</v>
      </c>
      <c r="F23" s="401">
        <f>3.3+2.1</f>
        <v>5.4</v>
      </c>
      <c r="G23" s="405" t="s">
        <v>48</v>
      </c>
      <c r="H23" s="405" t="s">
        <v>48</v>
      </c>
      <c r="I23" s="405" t="s">
        <v>48</v>
      </c>
      <c r="J23" s="402"/>
      <c r="K23" s="405"/>
      <c r="L23" s="405" t="s">
        <v>48</v>
      </c>
      <c r="M23" s="401">
        <f>3.3+2.1</f>
        <v>5.4</v>
      </c>
      <c r="N23" s="405" t="s">
        <v>48</v>
      </c>
      <c r="O23" s="405" t="s">
        <v>48</v>
      </c>
      <c r="P23" s="405" t="s">
        <v>48</v>
      </c>
      <c r="Q23" s="402"/>
    </row>
    <row r="24" spans="1:17">
      <c r="A24" s="142" t="s">
        <v>49</v>
      </c>
      <c r="B24" s="72" t="s">
        <v>50</v>
      </c>
      <c r="C24" s="67" t="s">
        <v>29</v>
      </c>
      <c r="D24" s="415">
        <v>10.500000000000002</v>
      </c>
      <c r="E24" s="415"/>
      <c r="F24" s="416">
        <f>F25</f>
        <v>0</v>
      </c>
      <c r="G24" s="415"/>
      <c r="H24" s="415"/>
      <c r="I24" s="415"/>
      <c r="J24" s="412">
        <v>0</v>
      </c>
      <c r="K24" s="415">
        <v>10.500000000000002</v>
      </c>
      <c r="L24" s="415"/>
      <c r="M24" s="416">
        <f>M25</f>
        <v>0</v>
      </c>
      <c r="N24" s="415"/>
      <c r="O24" s="415"/>
      <c r="P24" s="415"/>
      <c r="Q24" s="412">
        <v>0</v>
      </c>
    </row>
    <row r="25" spans="1:17">
      <c r="A25" s="143" t="s">
        <v>51</v>
      </c>
      <c r="B25" s="74" t="s">
        <v>52</v>
      </c>
      <c r="C25" s="73" t="s">
        <v>29</v>
      </c>
      <c r="D25" s="414">
        <v>10.500000000000002</v>
      </c>
      <c r="E25" s="414"/>
      <c r="F25" s="417">
        <f>F26+F30</f>
        <v>0</v>
      </c>
      <c r="G25" s="414"/>
      <c r="H25" s="414"/>
      <c r="I25" s="414"/>
      <c r="J25" s="411"/>
      <c r="K25" s="414">
        <v>10.500000000000002</v>
      </c>
      <c r="L25" s="414"/>
      <c r="M25" s="417">
        <f>M26+M30</f>
        <v>0</v>
      </c>
      <c r="N25" s="414"/>
      <c r="O25" s="414"/>
      <c r="P25" s="414"/>
      <c r="Q25" s="411"/>
    </row>
    <row r="26" spans="1:17">
      <c r="A26" s="70" t="s">
        <v>53</v>
      </c>
      <c r="B26" s="72" t="s">
        <v>44</v>
      </c>
      <c r="C26" s="67" t="s">
        <v>29</v>
      </c>
      <c r="D26" s="415">
        <v>1.6400000000000001</v>
      </c>
      <c r="E26" s="415"/>
      <c r="F26" s="413">
        <f>SUM(F27:F29)</f>
        <v>0</v>
      </c>
      <c r="G26" s="415"/>
      <c r="H26" s="415"/>
      <c r="I26" s="415"/>
      <c r="J26" s="412"/>
      <c r="K26" s="415">
        <v>1.6400000000000001</v>
      </c>
      <c r="L26" s="415"/>
      <c r="M26" s="413">
        <f>SUM(M27:M29)</f>
        <v>0</v>
      </c>
      <c r="N26" s="415"/>
      <c r="O26" s="415"/>
      <c r="P26" s="415"/>
      <c r="Q26" s="412"/>
    </row>
    <row r="27" spans="1:17" ht="25.5">
      <c r="A27" s="143" t="s">
        <v>318</v>
      </c>
      <c r="B27" s="146" t="s">
        <v>319</v>
      </c>
      <c r="C27" s="55" t="s">
        <v>320</v>
      </c>
      <c r="D27" s="415">
        <v>0.8</v>
      </c>
      <c r="E27" s="405" t="s">
        <v>48</v>
      </c>
      <c r="F27" s="413"/>
      <c r="G27" s="405" t="s">
        <v>48</v>
      </c>
      <c r="H27" s="405" t="s">
        <v>48</v>
      </c>
      <c r="I27" s="405" t="s">
        <v>48</v>
      </c>
      <c r="J27" s="402"/>
      <c r="K27" s="415">
        <v>0.8</v>
      </c>
      <c r="L27" s="405" t="s">
        <v>48</v>
      </c>
      <c r="M27" s="413"/>
      <c r="N27" s="405" t="s">
        <v>48</v>
      </c>
      <c r="O27" s="405" t="s">
        <v>48</v>
      </c>
      <c r="P27" s="405" t="s">
        <v>48</v>
      </c>
      <c r="Q27" s="402"/>
    </row>
    <row r="28" spans="1:17" ht="25.5">
      <c r="A28" s="143" t="s">
        <v>321</v>
      </c>
      <c r="B28" s="27" t="s">
        <v>370</v>
      </c>
      <c r="C28" s="55" t="s">
        <v>322</v>
      </c>
      <c r="D28" s="407">
        <v>0.8</v>
      </c>
      <c r="E28" s="405" t="s">
        <v>48</v>
      </c>
      <c r="F28" s="399"/>
      <c r="G28" s="405" t="s">
        <v>48</v>
      </c>
      <c r="H28" s="405" t="s">
        <v>48</v>
      </c>
      <c r="I28" s="405" t="s">
        <v>48</v>
      </c>
      <c r="J28" s="402"/>
      <c r="K28" s="407">
        <v>0.8</v>
      </c>
      <c r="L28" s="405" t="s">
        <v>48</v>
      </c>
      <c r="M28" s="399"/>
      <c r="N28" s="405" t="s">
        <v>48</v>
      </c>
      <c r="O28" s="405" t="s">
        <v>48</v>
      </c>
      <c r="P28" s="405" t="s">
        <v>48</v>
      </c>
      <c r="Q28" s="402"/>
    </row>
    <row r="29" spans="1:17">
      <c r="A29" s="143" t="s">
        <v>323</v>
      </c>
      <c r="B29" s="27" t="s">
        <v>371</v>
      </c>
      <c r="C29" s="55" t="s">
        <v>324</v>
      </c>
      <c r="D29" s="407">
        <v>0.04</v>
      </c>
      <c r="E29" s="405" t="s">
        <v>48</v>
      </c>
      <c r="F29" s="399"/>
      <c r="G29" s="405" t="s">
        <v>48</v>
      </c>
      <c r="H29" s="405" t="s">
        <v>48</v>
      </c>
      <c r="I29" s="405" t="s">
        <v>48</v>
      </c>
      <c r="J29" s="402"/>
      <c r="K29" s="407">
        <v>0.04</v>
      </c>
      <c r="L29" s="405" t="s">
        <v>48</v>
      </c>
      <c r="M29" s="399"/>
      <c r="N29" s="405" t="s">
        <v>48</v>
      </c>
      <c r="O29" s="405" t="s">
        <v>48</v>
      </c>
      <c r="P29" s="405" t="s">
        <v>48</v>
      </c>
      <c r="Q29" s="402"/>
    </row>
    <row r="30" spans="1:17">
      <c r="A30" s="70" t="s">
        <v>60</v>
      </c>
      <c r="B30" s="72" t="s">
        <v>61</v>
      </c>
      <c r="C30" s="67" t="s">
        <v>29</v>
      </c>
      <c r="D30" s="415">
        <v>8.8600000000000012</v>
      </c>
      <c r="E30" s="415"/>
      <c r="F30" s="416">
        <f>SUM(F31:F43)</f>
        <v>0</v>
      </c>
      <c r="G30" s="415"/>
      <c r="H30" s="415"/>
      <c r="I30" s="415"/>
      <c r="J30" s="412"/>
      <c r="K30" s="415">
        <v>8.8600000000000012</v>
      </c>
      <c r="L30" s="415"/>
      <c r="M30" s="416">
        <f>SUM(M31:M43)</f>
        <v>0</v>
      </c>
      <c r="N30" s="415"/>
      <c r="O30" s="415"/>
      <c r="P30" s="415"/>
      <c r="Q30" s="412"/>
    </row>
    <row r="31" spans="1:17" ht="24.95" customHeight="1">
      <c r="A31" s="143" t="s">
        <v>325</v>
      </c>
      <c r="B31" s="60" t="s">
        <v>372</v>
      </c>
      <c r="C31" s="55" t="s">
        <v>327</v>
      </c>
      <c r="D31" s="407">
        <v>0.8</v>
      </c>
      <c r="E31" s="405" t="s">
        <v>48</v>
      </c>
      <c r="F31" s="399"/>
      <c r="G31" s="405" t="s">
        <v>48</v>
      </c>
      <c r="H31" s="405" t="s">
        <v>48</v>
      </c>
      <c r="I31" s="405" t="s">
        <v>48</v>
      </c>
      <c r="J31" s="402"/>
      <c r="K31" s="407">
        <v>0.8</v>
      </c>
      <c r="L31" s="405" t="s">
        <v>48</v>
      </c>
      <c r="M31" s="399"/>
      <c r="N31" s="405" t="s">
        <v>48</v>
      </c>
      <c r="O31" s="405" t="s">
        <v>48</v>
      </c>
      <c r="P31" s="405" t="s">
        <v>48</v>
      </c>
      <c r="Q31" s="402"/>
    </row>
    <row r="32" spans="1:17" ht="24.95" customHeight="1">
      <c r="A32" s="143" t="s">
        <v>328</v>
      </c>
      <c r="B32" s="60" t="s">
        <v>373</v>
      </c>
      <c r="C32" s="55" t="s">
        <v>330</v>
      </c>
      <c r="D32" s="407">
        <v>0.8</v>
      </c>
      <c r="E32" s="405" t="s">
        <v>48</v>
      </c>
      <c r="F32" s="399"/>
      <c r="G32" s="405" t="s">
        <v>48</v>
      </c>
      <c r="H32" s="405" t="s">
        <v>48</v>
      </c>
      <c r="I32" s="405" t="s">
        <v>48</v>
      </c>
      <c r="J32" s="402"/>
      <c r="K32" s="407">
        <v>0.8</v>
      </c>
      <c r="L32" s="405" t="s">
        <v>48</v>
      </c>
      <c r="M32" s="399"/>
      <c r="N32" s="405" t="s">
        <v>48</v>
      </c>
      <c r="O32" s="405" t="s">
        <v>48</v>
      </c>
      <c r="P32" s="405" t="s">
        <v>48</v>
      </c>
      <c r="Q32" s="402"/>
    </row>
    <row r="33" spans="1:17" ht="24.95" customHeight="1">
      <c r="A33" s="143" t="s">
        <v>331</v>
      </c>
      <c r="B33" s="60" t="s">
        <v>374</v>
      </c>
      <c r="C33" s="55" t="s">
        <v>333</v>
      </c>
      <c r="D33" s="407">
        <v>0.4</v>
      </c>
      <c r="E33" s="405" t="s">
        <v>48</v>
      </c>
      <c r="F33" s="399"/>
      <c r="G33" s="405" t="s">
        <v>48</v>
      </c>
      <c r="H33" s="405" t="s">
        <v>48</v>
      </c>
      <c r="I33" s="405" t="s">
        <v>48</v>
      </c>
      <c r="J33" s="402"/>
      <c r="K33" s="407">
        <v>0.4</v>
      </c>
      <c r="L33" s="405" t="s">
        <v>48</v>
      </c>
      <c r="M33" s="399"/>
      <c r="N33" s="405" t="s">
        <v>48</v>
      </c>
      <c r="O33" s="405" t="s">
        <v>48</v>
      </c>
      <c r="P33" s="405" t="s">
        <v>48</v>
      </c>
      <c r="Q33" s="402"/>
    </row>
    <row r="34" spans="1:17" ht="24.95" customHeight="1">
      <c r="A34" s="143" t="s">
        <v>334</v>
      </c>
      <c r="B34" s="60" t="s">
        <v>375</v>
      </c>
      <c r="C34" s="55" t="s">
        <v>336</v>
      </c>
      <c r="D34" s="407">
        <v>1.26</v>
      </c>
      <c r="E34" s="405" t="s">
        <v>48</v>
      </c>
      <c r="F34" s="399"/>
      <c r="G34" s="405" t="s">
        <v>48</v>
      </c>
      <c r="H34" s="405" t="s">
        <v>48</v>
      </c>
      <c r="I34" s="405" t="s">
        <v>48</v>
      </c>
      <c r="J34" s="402"/>
      <c r="K34" s="407">
        <v>1.26</v>
      </c>
      <c r="L34" s="405" t="s">
        <v>48</v>
      </c>
      <c r="M34" s="399"/>
      <c r="N34" s="405" t="s">
        <v>48</v>
      </c>
      <c r="O34" s="405" t="s">
        <v>48</v>
      </c>
      <c r="P34" s="405" t="s">
        <v>48</v>
      </c>
      <c r="Q34" s="402"/>
    </row>
    <row r="35" spans="1:17" ht="24.95" customHeight="1">
      <c r="A35" s="143" t="s">
        <v>337</v>
      </c>
      <c r="B35" s="60" t="s">
        <v>376</v>
      </c>
      <c r="C35" s="55" t="s">
        <v>339</v>
      </c>
      <c r="D35" s="407">
        <v>0.4</v>
      </c>
      <c r="E35" s="405" t="s">
        <v>48</v>
      </c>
      <c r="F35" s="399"/>
      <c r="G35" s="405" t="s">
        <v>48</v>
      </c>
      <c r="H35" s="405" t="s">
        <v>48</v>
      </c>
      <c r="I35" s="405" t="s">
        <v>48</v>
      </c>
      <c r="J35" s="402"/>
      <c r="K35" s="407">
        <v>0.4</v>
      </c>
      <c r="L35" s="405" t="s">
        <v>48</v>
      </c>
      <c r="M35" s="399"/>
      <c r="N35" s="405" t="s">
        <v>48</v>
      </c>
      <c r="O35" s="405" t="s">
        <v>48</v>
      </c>
      <c r="P35" s="405" t="s">
        <v>48</v>
      </c>
      <c r="Q35" s="402"/>
    </row>
    <row r="36" spans="1:17" ht="24.95" customHeight="1">
      <c r="A36" s="143" t="s">
        <v>340</v>
      </c>
      <c r="B36" s="60" t="s">
        <v>377</v>
      </c>
      <c r="C36" s="55" t="s">
        <v>342</v>
      </c>
      <c r="D36" s="407">
        <v>0.8</v>
      </c>
      <c r="E36" s="405" t="s">
        <v>48</v>
      </c>
      <c r="F36" s="399"/>
      <c r="G36" s="405" t="s">
        <v>48</v>
      </c>
      <c r="H36" s="405" t="s">
        <v>48</v>
      </c>
      <c r="I36" s="405" t="s">
        <v>48</v>
      </c>
      <c r="J36" s="402"/>
      <c r="K36" s="407">
        <v>0.8</v>
      </c>
      <c r="L36" s="405" t="s">
        <v>48</v>
      </c>
      <c r="M36" s="399"/>
      <c r="N36" s="405" t="s">
        <v>48</v>
      </c>
      <c r="O36" s="405" t="s">
        <v>48</v>
      </c>
      <c r="P36" s="405" t="s">
        <v>48</v>
      </c>
      <c r="Q36" s="402"/>
    </row>
    <row r="37" spans="1:17" ht="24.95" customHeight="1">
      <c r="A37" s="143" t="s">
        <v>343</v>
      </c>
      <c r="B37" s="60" t="s">
        <v>378</v>
      </c>
      <c r="C37" s="55" t="s">
        <v>345</v>
      </c>
      <c r="D37" s="407">
        <v>0.8</v>
      </c>
      <c r="E37" s="405" t="s">
        <v>48</v>
      </c>
      <c r="F37" s="399"/>
      <c r="G37" s="405" t="s">
        <v>48</v>
      </c>
      <c r="H37" s="405" t="s">
        <v>48</v>
      </c>
      <c r="I37" s="405" t="s">
        <v>48</v>
      </c>
      <c r="J37" s="402"/>
      <c r="K37" s="407">
        <v>0.8</v>
      </c>
      <c r="L37" s="405" t="s">
        <v>48</v>
      </c>
      <c r="M37" s="399"/>
      <c r="N37" s="405" t="s">
        <v>48</v>
      </c>
      <c r="O37" s="405" t="s">
        <v>48</v>
      </c>
      <c r="P37" s="405" t="s">
        <v>48</v>
      </c>
      <c r="Q37" s="402"/>
    </row>
    <row r="38" spans="1:17" ht="24.95" customHeight="1">
      <c r="A38" s="143" t="s">
        <v>346</v>
      </c>
      <c r="B38" s="60" t="s">
        <v>379</v>
      </c>
      <c r="C38" s="55" t="s">
        <v>347</v>
      </c>
      <c r="D38" s="407">
        <v>0.8</v>
      </c>
      <c r="E38" s="405" t="s">
        <v>48</v>
      </c>
      <c r="F38" s="399"/>
      <c r="G38" s="405" t="s">
        <v>48</v>
      </c>
      <c r="H38" s="405" t="s">
        <v>48</v>
      </c>
      <c r="I38" s="405" t="s">
        <v>48</v>
      </c>
      <c r="J38" s="402"/>
      <c r="K38" s="407">
        <v>0.8</v>
      </c>
      <c r="L38" s="405" t="s">
        <v>48</v>
      </c>
      <c r="M38" s="399"/>
      <c r="N38" s="405" t="s">
        <v>48</v>
      </c>
      <c r="O38" s="405" t="s">
        <v>48</v>
      </c>
      <c r="P38" s="405" t="s">
        <v>48</v>
      </c>
      <c r="Q38" s="402"/>
    </row>
    <row r="39" spans="1:17" ht="24.95" customHeight="1">
      <c r="A39" s="143" t="s">
        <v>348</v>
      </c>
      <c r="B39" s="60" t="s">
        <v>380</v>
      </c>
      <c r="C39" s="55" t="s">
        <v>350</v>
      </c>
      <c r="D39" s="407">
        <v>0.8</v>
      </c>
      <c r="E39" s="405" t="s">
        <v>48</v>
      </c>
      <c r="F39" s="399"/>
      <c r="G39" s="405" t="s">
        <v>48</v>
      </c>
      <c r="H39" s="405" t="s">
        <v>48</v>
      </c>
      <c r="I39" s="405" t="s">
        <v>48</v>
      </c>
      <c r="J39" s="402"/>
      <c r="K39" s="407">
        <v>0.8</v>
      </c>
      <c r="L39" s="405" t="s">
        <v>48</v>
      </c>
      <c r="M39" s="399"/>
      <c r="N39" s="405" t="s">
        <v>48</v>
      </c>
      <c r="O39" s="405" t="s">
        <v>48</v>
      </c>
      <c r="P39" s="405" t="s">
        <v>48</v>
      </c>
      <c r="Q39" s="402"/>
    </row>
    <row r="40" spans="1:17" ht="24.95" customHeight="1">
      <c r="A40" s="143" t="s">
        <v>351</v>
      </c>
      <c r="B40" s="60" t="s">
        <v>381</v>
      </c>
      <c r="C40" s="55" t="s">
        <v>353</v>
      </c>
      <c r="D40" s="407">
        <v>0.4</v>
      </c>
      <c r="E40" s="405" t="s">
        <v>48</v>
      </c>
      <c r="F40" s="399"/>
      <c r="G40" s="405" t="s">
        <v>48</v>
      </c>
      <c r="H40" s="405" t="s">
        <v>48</v>
      </c>
      <c r="I40" s="405" t="s">
        <v>48</v>
      </c>
      <c r="J40" s="402"/>
      <c r="K40" s="407">
        <v>0.4</v>
      </c>
      <c r="L40" s="405" t="s">
        <v>48</v>
      </c>
      <c r="M40" s="399"/>
      <c r="N40" s="405" t="s">
        <v>48</v>
      </c>
      <c r="O40" s="405" t="s">
        <v>48</v>
      </c>
      <c r="P40" s="405" t="s">
        <v>48</v>
      </c>
      <c r="Q40" s="402"/>
    </row>
    <row r="41" spans="1:17" ht="24.95" customHeight="1">
      <c r="A41" s="143" t="s">
        <v>354</v>
      </c>
      <c r="B41" s="60" t="s">
        <v>382</v>
      </c>
      <c r="C41" s="55" t="s">
        <v>356</v>
      </c>
      <c r="D41" s="407">
        <v>0.8</v>
      </c>
      <c r="E41" s="405" t="s">
        <v>48</v>
      </c>
      <c r="F41" s="399"/>
      <c r="G41" s="405" t="s">
        <v>48</v>
      </c>
      <c r="H41" s="405" t="s">
        <v>48</v>
      </c>
      <c r="I41" s="405" t="s">
        <v>48</v>
      </c>
      <c r="J41" s="402"/>
      <c r="K41" s="407">
        <v>0.8</v>
      </c>
      <c r="L41" s="405" t="s">
        <v>48</v>
      </c>
      <c r="M41" s="399"/>
      <c r="N41" s="405" t="s">
        <v>48</v>
      </c>
      <c r="O41" s="405" t="s">
        <v>48</v>
      </c>
      <c r="P41" s="405" t="s">
        <v>48</v>
      </c>
      <c r="Q41" s="402"/>
    </row>
    <row r="42" spans="1:17" ht="24.95" customHeight="1">
      <c r="A42" s="143" t="s">
        <v>357</v>
      </c>
      <c r="B42" s="60" t="s">
        <v>383</v>
      </c>
      <c r="C42" s="55" t="s">
        <v>359</v>
      </c>
      <c r="D42" s="407">
        <v>0.4</v>
      </c>
      <c r="E42" s="405" t="s">
        <v>48</v>
      </c>
      <c r="F42" s="399"/>
      <c r="G42" s="405" t="s">
        <v>48</v>
      </c>
      <c r="H42" s="405" t="s">
        <v>48</v>
      </c>
      <c r="I42" s="405" t="s">
        <v>48</v>
      </c>
      <c r="J42" s="402"/>
      <c r="K42" s="407">
        <v>0.4</v>
      </c>
      <c r="L42" s="405" t="s">
        <v>48</v>
      </c>
      <c r="M42" s="399"/>
      <c r="N42" s="405" t="s">
        <v>48</v>
      </c>
      <c r="O42" s="405" t="s">
        <v>48</v>
      </c>
      <c r="P42" s="405" t="s">
        <v>48</v>
      </c>
      <c r="Q42" s="402"/>
    </row>
    <row r="43" spans="1:17" ht="24.95" customHeight="1">
      <c r="A43" s="143" t="s">
        <v>360</v>
      </c>
      <c r="B43" s="60" t="s">
        <v>384</v>
      </c>
      <c r="C43" s="55" t="s">
        <v>362</v>
      </c>
      <c r="D43" s="407">
        <v>0.4</v>
      </c>
      <c r="E43" s="405" t="s">
        <v>48</v>
      </c>
      <c r="F43" s="399"/>
      <c r="G43" s="405" t="s">
        <v>48</v>
      </c>
      <c r="H43" s="405" t="s">
        <v>48</v>
      </c>
      <c r="I43" s="405" t="s">
        <v>48</v>
      </c>
      <c r="J43" s="402"/>
      <c r="K43" s="407">
        <v>0.4</v>
      </c>
      <c r="L43" s="405" t="s">
        <v>48</v>
      </c>
      <c r="M43" s="399"/>
      <c r="N43" s="405" t="s">
        <v>48</v>
      </c>
      <c r="O43" s="405" t="s">
        <v>48</v>
      </c>
      <c r="P43" s="405" t="s">
        <v>48</v>
      </c>
      <c r="Q43" s="402"/>
    </row>
    <row r="44" spans="1:17">
      <c r="A44" s="142" t="s">
        <v>101</v>
      </c>
      <c r="B44" s="72" t="s">
        <v>102</v>
      </c>
      <c r="C44" s="67" t="s">
        <v>29</v>
      </c>
      <c r="D44" s="418"/>
      <c r="E44" s="418"/>
      <c r="F44" s="419"/>
      <c r="G44" s="418"/>
      <c r="H44" s="418"/>
      <c r="I44" s="418"/>
      <c r="J44" s="412">
        <v>2</v>
      </c>
      <c r="K44" s="418"/>
      <c r="L44" s="418"/>
      <c r="M44" s="419"/>
      <c r="N44" s="418"/>
      <c r="O44" s="418"/>
      <c r="P44" s="418"/>
      <c r="Q44" s="412">
        <v>2</v>
      </c>
    </row>
    <row r="45" spans="1:17">
      <c r="A45" s="70" t="s">
        <v>103</v>
      </c>
      <c r="B45" s="72" t="s">
        <v>44</v>
      </c>
      <c r="C45" s="67" t="s">
        <v>29</v>
      </c>
      <c r="D45" s="418"/>
      <c r="E45" s="418"/>
      <c r="F45" s="419"/>
      <c r="G45" s="418"/>
      <c r="H45" s="418"/>
      <c r="I45" s="418"/>
      <c r="J45" s="412">
        <v>1</v>
      </c>
      <c r="K45" s="418"/>
      <c r="L45" s="418"/>
      <c r="M45" s="419"/>
      <c r="N45" s="418"/>
      <c r="O45" s="418"/>
      <c r="P45" s="418"/>
      <c r="Q45" s="412">
        <v>1</v>
      </c>
    </row>
    <row r="46" spans="1:17">
      <c r="A46" s="143" t="s">
        <v>363</v>
      </c>
      <c r="B46" s="60" t="s">
        <v>364</v>
      </c>
      <c r="C46" s="55" t="s">
        <v>365</v>
      </c>
      <c r="D46" s="405" t="s">
        <v>48</v>
      </c>
      <c r="E46" s="405" t="s">
        <v>48</v>
      </c>
      <c r="F46" s="419"/>
      <c r="G46" s="405" t="s">
        <v>48</v>
      </c>
      <c r="H46" s="405" t="s">
        <v>48</v>
      </c>
      <c r="I46" s="405" t="s">
        <v>48</v>
      </c>
      <c r="J46" s="402">
        <v>1</v>
      </c>
      <c r="K46" s="405" t="s">
        <v>48</v>
      </c>
      <c r="L46" s="405" t="s">
        <v>48</v>
      </c>
      <c r="M46" s="419"/>
      <c r="N46" s="405" t="s">
        <v>48</v>
      </c>
      <c r="O46" s="405" t="s">
        <v>48</v>
      </c>
      <c r="P46" s="405" t="s">
        <v>48</v>
      </c>
      <c r="Q46" s="402">
        <v>1</v>
      </c>
    </row>
    <row r="47" spans="1:17">
      <c r="A47" s="70" t="s">
        <v>110</v>
      </c>
      <c r="B47" s="72" t="s">
        <v>61</v>
      </c>
      <c r="C47" s="67" t="s">
        <v>29</v>
      </c>
      <c r="D47" s="418"/>
      <c r="E47" s="418"/>
      <c r="F47" s="419"/>
      <c r="G47" s="418"/>
      <c r="H47" s="418"/>
      <c r="I47" s="418"/>
      <c r="J47" s="412">
        <v>1</v>
      </c>
      <c r="K47" s="418"/>
      <c r="L47" s="418"/>
      <c r="M47" s="419"/>
      <c r="N47" s="418"/>
      <c r="O47" s="418"/>
      <c r="P47" s="418"/>
      <c r="Q47" s="412">
        <v>1</v>
      </c>
    </row>
    <row r="48" spans="1:17">
      <c r="A48" s="143" t="s">
        <v>279</v>
      </c>
      <c r="B48" s="60" t="s">
        <v>280</v>
      </c>
      <c r="C48" s="55" t="s">
        <v>366</v>
      </c>
      <c r="D48" s="405" t="s">
        <v>48</v>
      </c>
      <c r="E48" s="405" t="s">
        <v>48</v>
      </c>
      <c r="F48" s="419"/>
      <c r="G48" s="405" t="s">
        <v>48</v>
      </c>
      <c r="H48" s="405" t="s">
        <v>48</v>
      </c>
      <c r="I48" s="405" t="s">
        <v>48</v>
      </c>
      <c r="J48" s="402">
        <v>1</v>
      </c>
      <c r="K48" s="405" t="s">
        <v>48</v>
      </c>
      <c r="L48" s="405" t="s">
        <v>48</v>
      </c>
      <c r="M48" s="419"/>
      <c r="N48" s="405" t="s">
        <v>48</v>
      </c>
      <c r="O48" s="405" t="s">
        <v>48</v>
      </c>
      <c r="P48" s="405" t="s">
        <v>48</v>
      </c>
      <c r="Q48" s="402">
        <v>1</v>
      </c>
    </row>
  </sheetData>
  <mergeCells count="13">
    <mergeCell ref="K1:Q1"/>
    <mergeCell ref="H2:Q2"/>
    <mergeCell ref="D10:J10"/>
    <mergeCell ref="K10:Q10"/>
    <mergeCell ref="A5:Q5"/>
    <mergeCell ref="A6:Q6"/>
    <mergeCell ref="A7:Q7"/>
    <mergeCell ref="A8:A11"/>
    <mergeCell ref="B8:B11"/>
    <mergeCell ref="C8:C11"/>
    <mergeCell ref="D8:J9"/>
    <mergeCell ref="K8:Q9"/>
    <mergeCell ref="A4:Q4"/>
  </mergeCells>
  <pageMargins left="0.78740157480314965" right="0" top="0.78740157480314965" bottom="0" header="0" footer="0"/>
  <pageSetup paperSize="9" scale="62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N53"/>
  <sheetViews>
    <sheetView topLeftCell="H38" zoomScale="90" zoomScaleNormal="90" zoomScaleSheetLayoutView="70" workbookViewId="0">
      <selection activeCell="M2" sqref="M2"/>
    </sheetView>
  </sheetViews>
  <sheetFormatPr defaultRowHeight="12.75"/>
  <cols>
    <col min="1" max="1" width="3.875" style="127" customWidth="1"/>
    <col min="2" max="2" width="12" style="127" customWidth="1"/>
    <col min="3" max="3" width="72.75" style="127" customWidth="1"/>
    <col min="4" max="4" width="25.125" style="127" customWidth="1"/>
    <col min="5" max="10" width="15.625" style="127" customWidth="1"/>
    <col min="11" max="12" width="17" style="127" customWidth="1"/>
    <col min="13" max="13" width="15.625" style="127" customWidth="1"/>
    <col min="14" max="16384" width="9" style="127"/>
  </cols>
  <sheetData>
    <row r="1" spans="2:14" s="28" customFormat="1" ht="15.75">
      <c r="H1" s="24"/>
      <c r="M1" s="25" t="s">
        <v>472</v>
      </c>
      <c r="N1" s="42"/>
    </row>
    <row r="2" spans="2:14" s="28" customFormat="1" ht="15.75">
      <c r="F2" s="90"/>
      <c r="H2" s="26"/>
      <c r="K2" s="43"/>
      <c r="M2" s="26" t="s">
        <v>211</v>
      </c>
      <c r="N2" s="43"/>
    </row>
    <row r="3" spans="2:14" s="28" customFormat="1" ht="15.75">
      <c r="F3" s="91"/>
      <c r="H3" s="24"/>
    </row>
    <row r="4" spans="2:14" s="28" customFormat="1" ht="15.75">
      <c r="B4" s="233" t="s">
        <v>469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2:14" s="28" customFormat="1" ht="15.75">
      <c r="B5" s="234" t="s">
        <v>200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2:14" s="28" customFormat="1" ht="15.75">
      <c r="B6" s="234" t="s">
        <v>201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</row>
    <row r="7" spans="2:14" ht="15.75" customHeight="1"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2:14" s="125" customFormat="1">
      <c r="B8" s="230" t="s">
        <v>1</v>
      </c>
      <c r="C8" s="230" t="s">
        <v>2</v>
      </c>
      <c r="D8" s="230" t="s">
        <v>3</v>
      </c>
      <c r="E8" s="230" t="s">
        <v>4</v>
      </c>
      <c r="F8" s="230"/>
      <c r="G8" s="230"/>
      <c r="H8" s="230"/>
      <c r="I8" s="230"/>
      <c r="J8" s="230"/>
      <c r="K8" s="230"/>
      <c r="L8" s="230"/>
      <c r="M8" s="230"/>
    </row>
    <row r="9" spans="2:14" ht="122.25" customHeight="1">
      <c r="B9" s="230"/>
      <c r="C9" s="230"/>
      <c r="D9" s="230"/>
      <c r="E9" s="93" t="s">
        <v>5</v>
      </c>
      <c r="F9" s="230" t="s">
        <v>6</v>
      </c>
      <c r="G9" s="230"/>
      <c r="H9" s="227" t="s">
        <v>7</v>
      </c>
      <c r="I9" s="228"/>
      <c r="J9" s="93" t="s">
        <v>8</v>
      </c>
      <c r="K9" s="93" t="s">
        <v>9</v>
      </c>
      <c r="L9" s="93" t="s">
        <v>10</v>
      </c>
      <c r="M9" s="93" t="s">
        <v>11</v>
      </c>
    </row>
    <row r="10" spans="2:14" ht="114.75">
      <c r="B10" s="230"/>
      <c r="C10" s="230"/>
      <c r="D10" s="230"/>
      <c r="E10" s="93" t="s">
        <v>12</v>
      </c>
      <c r="F10" s="93" t="s">
        <v>13</v>
      </c>
      <c r="G10" s="93" t="s">
        <v>14</v>
      </c>
      <c r="H10" s="93" t="s">
        <v>15</v>
      </c>
      <c r="I10" s="35" t="s">
        <v>16</v>
      </c>
      <c r="J10" s="93" t="s">
        <v>17</v>
      </c>
      <c r="K10" s="93" t="s">
        <v>12</v>
      </c>
      <c r="L10" s="93" t="s">
        <v>12</v>
      </c>
      <c r="M10" s="93" t="s">
        <v>12</v>
      </c>
    </row>
    <row r="11" spans="2:14" ht="16.5" customHeight="1">
      <c r="B11" s="230"/>
      <c r="C11" s="230"/>
      <c r="D11" s="230"/>
      <c r="E11" s="149" t="s">
        <v>210</v>
      </c>
      <c r="F11" s="149" t="s">
        <v>210</v>
      </c>
      <c r="G11" s="149" t="s">
        <v>210</v>
      </c>
      <c r="H11" s="149" t="s">
        <v>210</v>
      </c>
      <c r="I11" s="149" t="s">
        <v>210</v>
      </c>
      <c r="J11" s="149" t="s">
        <v>210</v>
      </c>
      <c r="K11" s="149" t="s">
        <v>210</v>
      </c>
      <c r="L11" s="149" t="s">
        <v>210</v>
      </c>
      <c r="M11" s="149" t="s">
        <v>210</v>
      </c>
    </row>
    <row r="12" spans="2:14" hidden="1">
      <c r="B12" s="94">
        <v>1</v>
      </c>
      <c r="C12" s="94">
        <v>2</v>
      </c>
      <c r="D12" s="94">
        <v>3</v>
      </c>
      <c r="E12" s="173" t="s">
        <v>19</v>
      </c>
      <c r="F12" s="173" t="s">
        <v>20</v>
      </c>
      <c r="G12" s="173" t="s">
        <v>21</v>
      </c>
      <c r="H12" s="173" t="s">
        <v>22</v>
      </c>
      <c r="I12" s="173" t="s">
        <v>23</v>
      </c>
      <c r="J12" s="173" t="s">
        <v>24</v>
      </c>
      <c r="K12" s="173" t="s">
        <v>25</v>
      </c>
      <c r="L12" s="173" t="s">
        <v>26</v>
      </c>
      <c r="M12" s="102" t="s">
        <v>27</v>
      </c>
    </row>
    <row r="13" spans="2:14">
      <c r="B13" s="174"/>
      <c r="C13" s="175" t="s">
        <v>28</v>
      </c>
      <c r="D13" s="104" t="s">
        <v>29</v>
      </c>
      <c r="E13" s="104">
        <f>E16+E46</f>
        <v>0</v>
      </c>
      <c r="F13" s="104">
        <f>F16+F46</f>
        <v>0.16</v>
      </c>
      <c r="G13" s="104">
        <f>G14+G15</f>
        <v>1.6800000000000002</v>
      </c>
      <c r="H13" s="104">
        <f t="shared" ref="H13:M13" si="0">H16+H46</f>
        <v>0</v>
      </c>
      <c r="I13" s="104">
        <f>I14+I15</f>
        <v>1.2490000000000001</v>
      </c>
      <c r="J13" s="104">
        <f t="shared" si="0"/>
        <v>0</v>
      </c>
      <c r="K13" s="104">
        <f t="shared" si="0"/>
        <v>0</v>
      </c>
      <c r="L13" s="104">
        <f t="shared" si="0"/>
        <v>0</v>
      </c>
      <c r="M13" s="104">
        <f t="shared" si="0"/>
        <v>0</v>
      </c>
    </row>
    <row r="14" spans="2:14">
      <c r="B14" s="174"/>
      <c r="C14" s="176" t="s">
        <v>30</v>
      </c>
      <c r="D14" s="105" t="s">
        <v>29</v>
      </c>
      <c r="E14" s="105">
        <f t="shared" ref="E14:M14" si="1">E22+E27+E29</f>
        <v>0</v>
      </c>
      <c r="F14" s="105">
        <f t="shared" si="1"/>
        <v>0.16</v>
      </c>
      <c r="G14" s="105">
        <f>G31</f>
        <v>0.25</v>
      </c>
      <c r="H14" s="105">
        <f t="shared" si="1"/>
        <v>0</v>
      </c>
      <c r="I14" s="104">
        <f>I22+I27+I31+I41</f>
        <v>0.54900000000000004</v>
      </c>
      <c r="J14" s="105">
        <f t="shared" si="1"/>
        <v>0</v>
      </c>
      <c r="K14" s="105">
        <f t="shared" si="1"/>
        <v>0</v>
      </c>
      <c r="L14" s="105">
        <f t="shared" si="1"/>
        <v>0</v>
      </c>
      <c r="M14" s="105">
        <f t="shared" si="1"/>
        <v>0</v>
      </c>
    </row>
    <row r="15" spans="2:14">
      <c r="B15" s="174"/>
      <c r="C15" s="176" t="s">
        <v>31</v>
      </c>
      <c r="D15" s="105" t="s">
        <v>29</v>
      </c>
      <c r="E15" s="105">
        <f t="shared" ref="E15:G15" si="2">E34+E52</f>
        <v>0</v>
      </c>
      <c r="F15" s="105">
        <f t="shared" si="2"/>
        <v>0</v>
      </c>
      <c r="G15" s="105">
        <f t="shared" si="2"/>
        <v>1.4300000000000002</v>
      </c>
      <c r="H15" s="105">
        <v>0</v>
      </c>
      <c r="I15" s="104">
        <f>I34+I47</f>
        <v>0.7</v>
      </c>
      <c r="J15" s="105">
        <f t="shared" ref="J15:M15" si="3">J34+J52</f>
        <v>0</v>
      </c>
      <c r="K15" s="105">
        <f t="shared" si="3"/>
        <v>0</v>
      </c>
      <c r="L15" s="105">
        <f t="shared" si="3"/>
        <v>0</v>
      </c>
      <c r="M15" s="105">
        <f t="shared" si="3"/>
        <v>0</v>
      </c>
    </row>
    <row r="16" spans="2:14">
      <c r="B16" s="177">
        <v>1</v>
      </c>
      <c r="C16" s="175" t="s">
        <v>32</v>
      </c>
      <c r="D16" s="104" t="s">
        <v>29</v>
      </c>
      <c r="E16" s="104">
        <f t="shared" ref="E16:M17" si="4">E17</f>
        <v>0</v>
      </c>
      <c r="F16" s="104">
        <f t="shared" si="4"/>
        <v>0.16</v>
      </c>
      <c r="G16" s="104">
        <f t="shared" si="4"/>
        <v>1.6800000000000002</v>
      </c>
      <c r="H16" s="104">
        <f t="shared" si="4"/>
        <v>0</v>
      </c>
      <c r="I16" s="104">
        <f>I17+I39</f>
        <v>0.54900000000000004</v>
      </c>
      <c r="J16" s="104">
        <f t="shared" si="4"/>
        <v>0</v>
      </c>
      <c r="K16" s="104">
        <f t="shared" si="4"/>
        <v>0</v>
      </c>
      <c r="L16" s="104">
        <f t="shared" si="4"/>
        <v>0</v>
      </c>
      <c r="M16" s="104">
        <f t="shared" si="4"/>
        <v>0</v>
      </c>
    </row>
    <row r="17" spans="2:13">
      <c r="B17" s="178" t="s">
        <v>33</v>
      </c>
      <c r="C17" s="175" t="s">
        <v>34</v>
      </c>
      <c r="D17" s="104" t="s">
        <v>29</v>
      </c>
      <c r="E17" s="104">
        <f t="shared" si="4"/>
        <v>0</v>
      </c>
      <c r="F17" s="104">
        <f t="shared" si="4"/>
        <v>0.16</v>
      </c>
      <c r="G17" s="104">
        <f t="shared" si="4"/>
        <v>1.6800000000000002</v>
      </c>
      <c r="H17" s="104">
        <f t="shared" si="4"/>
        <v>0</v>
      </c>
      <c r="I17" s="104">
        <f>I18</f>
        <v>0.54900000000000004</v>
      </c>
      <c r="J17" s="104">
        <f t="shared" si="4"/>
        <v>0</v>
      </c>
      <c r="K17" s="104">
        <f t="shared" si="4"/>
        <v>0</v>
      </c>
      <c r="L17" s="104">
        <f t="shared" si="4"/>
        <v>0</v>
      </c>
      <c r="M17" s="104">
        <f t="shared" si="4"/>
        <v>0</v>
      </c>
    </row>
    <row r="18" spans="2:13">
      <c r="B18" s="178" t="s">
        <v>35</v>
      </c>
      <c r="C18" s="72" t="s">
        <v>36</v>
      </c>
      <c r="D18" s="104" t="s">
        <v>29</v>
      </c>
      <c r="E18" s="104">
        <f t="shared" ref="E18:M18" si="5">E19+E29</f>
        <v>0</v>
      </c>
      <c r="F18" s="104">
        <f t="shared" si="5"/>
        <v>0.16</v>
      </c>
      <c r="G18" s="104">
        <f t="shared" si="5"/>
        <v>1.6800000000000002</v>
      </c>
      <c r="H18" s="104">
        <f t="shared" si="5"/>
        <v>0</v>
      </c>
      <c r="I18" s="104">
        <f>I19+I29</f>
        <v>0.54900000000000004</v>
      </c>
      <c r="J18" s="104">
        <f t="shared" si="5"/>
        <v>0</v>
      </c>
      <c r="K18" s="104">
        <f t="shared" si="5"/>
        <v>0</v>
      </c>
      <c r="L18" s="104">
        <f t="shared" si="5"/>
        <v>0</v>
      </c>
      <c r="M18" s="104">
        <f t="shared" si="5"/>
        <v>0</v>
      </c>
    </row>
    <row r="19" spans="2:13">
      <c r="B19" s="178" t="s">
        <v>37</v>
      </c>
      <c r="C19" s="72" t="s">
        <v>38</v>
      </c>
      <c r="D19" s="104" t="s">
        <v>29</v>
      </c>
      <c r="E19" s="104">
        <f t="shared" ref="E19:M19" si="6">E20</f>
        <v>0</v>
      </c>
      <c r="F19" s="104">
        <f t="shared" si="6"/>
        <v>0</v>
      </c>
      <c r="G19" s="104">
        <f t="shared" si="6"/>
        <v>0</v>
      </c>
      <c r="H19" s="104">
        <f t="shared" si="6"/>
        <v>0</v>
      </c>
      <c r="I19" s="104">
        <f>I20</f>
        <v>0.54900000000000004</v>
      </c>
      <c r="J19" s="104">
        <f t="shared" si="6"/>
        <v>0</v>
      </c>
      <c r="K19" s="104">
        <f t="shared" si="6"/>
        <v>0</v>
      </c>
      <c r="L19" s="104">
        <f t="shared" si="6"/>
        <v>0</v>
      </c>
      <c r="M19" s="104">
        <f t="shared" si="6"/>
        <v>0</v>
      </c>
    </row>
    <row r="20" spans="2:13">
      <c r="B20" s="178" t="s">
        <v>39</v>
      </c>
      <c r="C20" s="72" t="s">
        <v>40</v>
      </c>
      <c r="D20" s="104" t="s">
        <v>29</v>
      </c>
      <c r="E20" s="104">
        <f t="shared" ref="E20:M20" si="7">E21+E26</f>
        <v>0</v>
      </c>
      <c r="F20" s="104">
        <f t="shared" si="7"/>
        <v>0</v>
      </c>
      <c r="G20" s="104">
        <f t="shared" si="7"/>
        <v>0</v>
      </c>
      <c r="H20" s="104">
        <f t="shared" si="7"/>
        <v>0</v>
      </c>
      <c r="I20" s="104">
        <f>I21+I26</f>
        <v>0.54900000000000004</v>
      </c>
      <c r="J20" s="104">
        <f t="shared" si="7"/>
        <v>0</v>
      </c>
      <c r="K20" s="104">
        <f t="shared" si="7"/>
        <v>0</v>
      </c>
      <c r="L20" s="104">
        <f t="shared" si="7"/>
        <v>0</v>
      </c>
      <c r="M20" s="104">
        <f t="shared" si="7"/>
        <v>0</v>
      </c>
    </row>
    <row r="21" spans="2:13">
      <c r="B21" s="106" t="s">
        <v>41</v>
      </c>
      <c r="C21" s="72" t="s">
        <v>42</v>
      </c>
      <c r="D21" s="105" t="s">
        <v>29</v>
      </c>
      <c r="E21" s="105">
        <f t="shared" ref="E21:M21" si="8">E22</f>
        <v>0</v>
      </c>
      <c r="F21" s="105">
        <f t="shared" si="8"/>
        <v>0</v>
      </c>
      <c r="G21" s="105">
        <f t="shared" si="8"/>
        <v>0</v>
      </c>
      <c r="H21" s="105">
        <f t="shared" si="8"/>
        <v>0</v>
      </c>
      <c r="I21" s="105">
        <f>I22</f>
        <v>0</v>
      </c>
      <c r="J21" s="105">
        <f t="shared" si="8"/>
        <v>0</v>
      </c>
      <c r="K21" s="105">
        <f t="shared" si="8"/>
        <v>0</v>
      </c>
      <c r="L21" s="105">
        <f t="shared" si="8"/>
        <v>0</v>
      </c>
      <c r="M21" s="105">
        <f t="shared" si="8"/>
        <v>0</v>
      </c>
    </row>
    <row r="22" spans="2:13">
      <c r="B22" s="106" t="s">
        <v>43</v>
      </c>
      <c r="C22" s="72" t="s">
        <v>44</v>
      </c>
      <c r="D22" s="105" t="s">
        <v>29</v>
      </c>
      <c r="E22" s="105">
        <f t="shared" ref="E22:M22" si="9">SUM(E23:E25)</f>
        <v>0</v>
      </c>
      <c r="F22" s="105">
        <f t="shared" si="9"/>
        <v>0</v>
      </c>
      <c r="G22" s="105">
        <f t="shared" si="9"/>
        <v>0</v>
      </c>
      <c r="H22" s="105">
        <f t="shared" si="9"/>
        <v>0</v>
      </c>
      <c r="I22" s="105">
        <f>SUM(I23:I25)</f>
        <v>0</v>
      </c>
      <c r="J22" s="105">
        <f t="shared" si="9"/>
        <v>0</v>
      </c>
      <c r="K22" s="105">
        <f t="shared" si="9"/>
        <v>0</v>
      </c>
      <c r="L22" s="105">
        <f t="shared" si="9"/>
        <v>0</v>
      </c>
      <c r="M22" s="105">
        <f t="shared" si="9"/>
        <v>0</v>
      </c>
    </row>
    <row r="23" spans="2:13">
      <c r="B23" s="179" t="s">
        <v>410</v>
      </c>
      <c r="C23" s="74" t="s">
        <v>411</v>
      </c>
      <c r="D23" s="105" t="s">
        <v>412</v>
      </c>
      <c r="E23" s="105" t="s">
        <v>48</v>
      </c>
      <c r="F23" s="105" t="s">
        <v>48</v>
      </c>
      <c r="G23" s="105" t="s">
        <v>48</v>
      </c>
      <c r="H23" s="105" t="s">
        <v>48</v>
      </c>
      <c r="I23" s="105" t="s">
        <v>48</v>
      </c>
      <c r="J23" s="105" t="s">
        <v>48</v>
      </c>
      <c r="K23" s="105" t="s">
        <v>48</v>
      </c>
      <c r="L23" s="105" t="s">
        <v>48</v>
      </c>
      <c r="M23" s="105" t="s">
        <v>48</v>
      </c>
    </row>
    <row r="24" spans="2:13">
      <c r="B24" s="179" t="s">
        <v>413</v>
      </c>
      <c r="C24" s="74" t="s">
        <v>414</v>
      </c>
      <c r="D24" s="105" t="s">
        <v>415</v>
      </c>
      <c r="E24" s="105" t="s">
        <v>48</v>
      </c>
      <c r="F24" s="105" t="s">
        <v>48</v>
      </c>
      <c r="G24" s="105" t="s">
        <v>48</v>
      </c>
      <c r="H24" s="105" t="s">
        <v>48</v>
      </c>
      <c r="I24" s="105" t="s">
        <v>48</v>
      </c>
      <c r="J24" s="105" t="s">
        <v>48</v>
      </c>
      <c r="K24" s="105" t="s">
        <v>48</v>
      </c>
      <c r="L24" s="105" t="s">
        <v>48</v>
      </c>
      <c r="M24" s="105" t="s">
        <v>48</v>
      </c>
    </row>
    <row r="25" spans="2:13">
      <c r="B25" s="179" t="s">
        <v>416</v>
      </c>
      <c r="C25" s="74" t="s">
        <v>417</v>
      </c>
      <c r="D25" s="105" t="s">
        <v>418</v>
      </c>
      <c r="E25" s="105" t="s">
        <v>48</v>
      </c>
      <c r="F25" s="105" t="s">
        <v>48</v>
      </c>
      <c r="G25" s="105" t="s">
        <v>48</v>
      </c>
      <c r="H25" s="105" t="s">
        <v>48</v>
      </c>
      <c r="I25" s="105" t="s">
        <v>48</v>
      </c>
      <c r="J25" s="105" t="s">
        <v>48</v>
      </c>
      <c r="K25" s="105" t="s">
        <v>48</v>
      </c>
      <c r="L25" s="105" t="s">
        <v>48</v>
      </c>
      <c r="M25" s="105" t="s">
        <v>48</v>
      </c>
    </row>
    <row r="26" spans="2:13">
      <c r="B26" s="178" t="s">
        <v>419</v>
      </c>
      <c r="C26" s="72" t="s">
        <v>420</v>
      </c>
      <c r="D26" s="174" t="s">
        <v>29</v>
      </c>
      <c r="E26" s="104"/>
      <c r="F26" s="103"/>
      <c r="G26" s="104"/>
      <c r="H26" s="104"/>
      <c r="I26" s="104">
        <f>I27</f>
        <v>0.54900000000000004</v>
      </c>
      <c r="J26" s="170"/>
      <c r="K26" s="170"/>
      <c r="L26" s="170"/>
      <c r="M26" s="170"/>
    </row>
    <row r="27" spans="2:13">
      <c r="B27" s="106" t="s">
        <v>421</v>
      </c>
      <c r="C27" s="72" t="s">
        <v>44</v>
      </c>
      <c r="D27" s="174" t="s">
        <v>29</v>
      </c>
      <c r="E27" s="104"/>
      <c r="F27" s="103"/>
      <c r="G27" s="104"/>
      <c r="H27" s="104"/>
      <c r="I27" s="104">
        <f>I28</f>
        <v>0.54900000000000004</v>
      </c>
      <c r="J27" s="170"/>
      <c r="K27" s="170"/>
      <c r="L27" s="170"/>
      <c r="M27" s="170"/>
    </row>
    <row r="28" spans="2:13" ht="25.5">
      <c r="B28" s="109" t="s">
        <v>422</v>
      </c>
      <c r="C28" s="74" t="s">
        <v>423</v>
      </c>
      <c r="D28" s="105" t="s">
        <v>424</v>
      </c>
      <c r="E28" s="105" t="s">
        <v>48</v>
      </c>
      <c r="F28" s="105" t="s">
        <v>48</v>
      </c>
      <c r="G28" s="105" t="s">
        <v>48</v>
      </c>
      <c r="H28" s="105" t="s">
        <v>48</v>
      </c>
      <c r="I28" s="105">
        <v>0.54900000000000004</v>
      </c>
      <c r="J28" s="105" t="s">
        <v>48</v>
      </c>
      <c r="K28" s="105" t="s">
        <v>48</v>
      </c>
      <c r="L28" s="105" t="s">
        <v>48</v>
      </c>
      <c r="M28" s="105" t="s">
        <v>48</v>
      </c>
    </row>
    <row r="29" spans="2:13">
      <c r="B29" s="178" t="s">
        <v>49</v>
      </c>
      <c r="C29" s="72" t="s">
        <v>50</v>
      </c>
      <c r="D29" s="174" t="s">
        <v>29</v>
      </c>
      <c r="E29" s="104"/>
      <c r="F29" s="104">
        <f>F30</f>
        <v>0.16</v>
      </c>
      <c r="G29" s="104">
        <f>G30</f>
        <v>1.6800000000000002</v>
      </c>
      <c r="H29" s="104"/>
      <c r="I29" s="104">
        <f>I30</f>
        <v>0</v>
      </c>
      <c r="J29" s="170"/>
      <c r="K29" s="170"/>
      <c r="L29" s="170"/>
      <c r="M29" s="170"/>
    </row>
    <row r="30" spans="2:13">
      <c r="B30" s="179" t="s">
        <v>51</v>
      </c>
      <c r="C30" s="74" t="s">
        <v>52</v>
      </c>
      <c r="D30" s="180" t="s">
        <v>29</v>
      </c>
      <c r="E30" s="105"/>
      <c r="F30" s="105">
        <f>F31+F34</f>
        <v>0.16</v>
      </c>
      <c r="G30" s="105">
        <f>G31+G34</f>
        <v>1.6800000000000002</v>
      </c>
      <c r="H30" s="105"/>
      <c r="I30" s="105">
        <f>I31+I34</f>
        <v>0</v>
      </c>
      <c r="J30" s="171"/>
      <c r="K30" s="171"/>
      <c r="L30" s="171"/>
      <c r="M30" s="171"/>
    </row>
    <row r="31" spans="2:13">
      <c r="B31" s="106" t="s">
        <v>53</v>
      </c>
      <c r="C31" s="72" t="s">
        <v>44</v>
      </c>
      <c r="D31" s="174" t="s">
        <v>29</v>
      </c>
      <c r="E31" s="104"/>
      <c r="F31" s="104">
        <f>SUM(F32:F33)</f>
        <v>0.16</v>
      </c>
      <c r="G31" s="104">
        <f>SUM(G32:G33)</f>
        <v>0.25</v>
      </c>
      <c r="H31" s="104">
        <f>SUM(H32:H33)</f>
        <v>0</v>
      </c>
      <c r="I31" s="104">
        <f>SUM(I32:I33)</f>
        <v>0</v>
      </c>
      <c r="J31" s="170"/>
      <c r="K31" s="170"/>
      <c r="L31" s="170"/>
      <c r="M31" s="170"/>
    </row>
    <row r="32" spans="2:13" ht="15" customHeight="1">
      <c r="B32" s="179" t="s">
        <v>425</v>
      </c>
      <c r="C32" s="111" t="s">
        <v>466</v>
      </c>
      <c r="D32" s="105" t="s">
        <v>426</v>
      </c>
      <c r="E32" s="105" t="s">
        <v>48</v>
      </c>
      <c r="F32" s="105">
        <v>0.16</v>
      </c>
      <c r="G32" s="31" t="s">
        <v>48</v>
      </c>
      <c r="H32" s="105" t="s">
        <v>48</v>
      </c>
      <c r="I32" s="105" t="s">
        <v>48</v>
      </c>
      <c r="J32" s="105" t="s">
        <v>48</v>
      </c>
      <c r="K32" s="105" t="s">
        <v>48</v>
      </c>
      <c r="L32" s="105" t="s">
        <v>48</v>
      </c>
      <c r="M32" s="105" t="s">
        <v>48</v>
      </c>
    </row>
    <row r="33" spans="2:13" ht="15" customHeight="1">
      <c r="B33" s="179" t="s">
        <v>427</v>
      </c>
      <c r="C33" s="111" t="s">
        <v>467</v>
      </c>
      <c r="D33" s="105" t="s">
        <v>428</v>
      </c>
      <c r="E33" s="105" t="s">
        <v>48</v>
      </c>
      <c r="F33" s="105" t="s">
        <v>48</v>
      </c>
      <c r="G33" s="61">
        <v>0.25</v>
      </c>
      <c r="H33" s="105" t="s">
        <v>48</v>
      </c>
      <c r="I33" s="105" t="s">
        <v>48</v>
      </c>
      <c r="J33" s="105" t="s">
        <v>48</v>
      </c>
      <c r="K33" s="105" t="s">
        <v>48</v>
      </c>
      <c r="L33" s="105" t="s">
        <v>48</v>
      </c>
      <c r="M33" s="105" t="s">
        <v>48</v>
      </c>
    </row>
    <row r="34" spans="2:13">
      <c r="B34" s="106" t="s">
        <v>60</v>
      </c>
      <c r="C34" s="72" t="s">
        <v>61</v>
      </c>
      <c r="D34" s="174" t="s">
        <v>29</v>
      </c>
      <c r="E34" s="104"/>
      <c r="F34" s="103"/>
      <c r="G34" s="104">
        <f>SUM(G36:G38)</f>
        <v>1.4300000000000002</v>
      </c>
      <c r="H34" s="104">
        <f>SUM(H36:H38)</f>
        <v>0</v>
      </c>
      <c r="I34" s="104">
        <f>SUM(I35:I38)</f>
        <v>0</v>
      </c>
      <c r="J34" s="170"/>
      <c r="K34" s="170"/>
      <c r="L34" s="170"/>
      <c r="M34" s="170"/>
    </row>
    <row r="35" spans="2:13">
      <c r="B35" s="179" t="s">
        <v>429</v>
      </c>
      <c r="C35" s="172" t="s">
        <v>462</v>
      </c>
      <c r="D35" s="105" t="s">
        <v>430</v>
      </c>
      <c r="E35" s="105" t="s">
        <v>48</v>
      </c>
      <c r="F35" s="105" t="s">
        <v>48</v>
      </c>
      <c r="G35" s="105" t="s">
        <v>48</v>
      </c>
      <c r="H35" s="31" t="s">
        <v>48</v>
      </c>
      <c r="I35" s="105" t="s">
        <v>48</v>
      </c>
      <c r="J35" s="105" t="s">
        <v>48</v>
      </c>
      <c r="K35" s="105" t="s">
        <v>48</v>
      </c>
      <c r="L35" s="105" t="s">
        <v>48</v>
      </c>
      <c r="M35" s="105" t="s">
        <v>48</v>
      </c>
    </row>
    <row r="36" spans="2:13" ht="15" customHeight="1">
      <c r="B36" s="179" t="s">
        <v>431</v>
      </c>
      <c r="C36" s="172" t="s">
        <v>463</v>
      </c>
      <c r="D36" s="105" t="s">
        <v>432</v>
      </c>
      <c r="E36" s="105" t="s">
        <v>48</v>
      </c>
      <c r="F36" s="105" t="s">
        <v>48</v>
      </c>
      <c r="G36" s="61">
        <v>0.63</v>
      </c>
      <c r="H36" s="105" t="s">
        <v>48</v>
      </c>
      <c r="I36" s="105" t="s">
        <v>48</v>
      </c>
      <c r="J36" s="105" t="s">
        <v>48</v>
      </c>
      <c r="K36" s="105" t="s">
        <v>48</v>
      </c>
      <c r="L36" s="105" t="s">
        <v>48</v>
      </c>
      <c r="M36" s="105" t="s">
        <v>48</v>
      </c>
    </row>
    <row r="37" spans="2:13" ht="15" customHeight="1">
      <c r="B37" s="179" t="s">
        <v>433</v>
      </c>
      <c r="C37" s="172" t="s">
        <v>464</v>
      </c>
      <c r="D37" s="105" t="s">
        <v>434</v>
      </c>
      <c r="E37" s="105" t="s">
        <v>48</v>
      </c>
      <c r="F37" s="105" t="s">
        <v>48</v>
      </c>
      <c r="G37" s="61">
        <v>0.4</v>
      </c>
      <c r="H37" s="105" t="s">
        <v>48</v>
      </c>
      <c r="I37" s="105" t="s">
        <v>48</v>
      </c>
      <c r="J37" s="105" t="s">
        <v>48</v>
      </c>
      <c r="K37" s="105" t="s">
        <v>48</v>
      </c>
      <c r="L37" s="105" t="s">
        <v>48</v>
      </c>
      <c r="M37" s="105" t="s">
        <v>48</v>
      </c>
    </row>
    <row r="38" spans="2:13" ht="15" customHeight="1">
      <c r="B38" s="179" t="s">
        <v>435</v>
      </c>
      <c r="C38" s="172" t="s">
        <v>465</v>
      </c>
      <c r="D38" s="105" t="s">
        <v>436</v>
      </c>
      <c r="E38" s="105" t="s">
        <v>48</v>
      </c>
      <c r="F38" s="105" t="s">
        <v>48</v>
      </c>
      <c r="G38" s="61">
        <v>0.4</v>
      </c>
      <c r="H38" s="105" t="s">
        <v>48</v>
      </c>
      <c r="I38" s="105" t="s">
        <v>48</v>
      </c>
      <c r="J38" s="105" t="s">
        <v>48</v>
      </c>
      <c r="K38" s="105" t="s">
        <v>48</v>
      </c>
      <c r="L38" s="105" t="s">
        <v>48</v>
      </c>
      <c r="M38" s="105" t="s">
        <v>48</v>
      </c>
    </row>
    <row r="39" spans="2:13" ht="15" customHeight="1">
      <c r="B39" s="178" t="s">
        <v>74</v>
      </c>
      <c r="C39" s="72" t="s">
        <v>75</v>
      </c>
      <c r="D39" s="174" t="s">
        <v>29</v>
      </c>
      <c r="E39" s="170"/>
      <c r="F39" s="181"/>
      <c r="G39" s="170"/>
      <c r="H39" s="170"/>
      <c r="I39" s="104"/>
      <c r="J39" s="170"/>
      <c r="K39" s="170"/>
      <c r="L39" s="170"/>
      <c r="M39" s="170"/>
    </row>
    <row r="40" spans="2:13" ht="15" customHeight="1">
      <c r="B40" s="179" t="s">
        <v>76</v>
      </c>
      <c r="C40" s="74" t="s">
        <v>77</v>
      </c>
      <c r="D40" s="180" t="s">
        <v>29</v>
      </c>
      <c r="E40" s="171"/>
      <c r="F40" s="182"/>
      <c r="G40" s="171"/>
      <c r="H40" s="171"/>
      <c r="I40" s="105"/>
      <c r="J40" s="171"/>
      <c r="K40" s="171"/>
      <c r="L40" s="171"/>
      <c r="M40" s="171"/>
    </row>
    <row r="41" spans="2:13">
      <c r="B41" s="106" t="s">
        <v>78</v>
      </c>
      <c r="C41" s="72" t="s">
        <v>44</v>
      </c>
      <c r="D41" s="174" t="s">
        <v>29</v>
      </c>
      <c r="E41" s="170"/>
      <c r="F41" s="181"/>
      <c r="G41" s="170"/>
      <c r="H41" s="170"/>
      <c r="I41" s="104"/>
      <c r="J41" s="170"/>
      <c r="K41" s="170"/>
      <c r="L41" s="170"/>
      <c r="M41" s="170"/>
    </row>
    <row r="42" spans="2:13">
      <c r="B42" s="114" t="s">
        <v>437</v>
      </c>
      <c r="C42" s="74" t="s">
        <v>438</v>
      </c>
      <c r="D42" s="105" t="s">
        <v>439</v>
      </c>
      <c r="E42" s="105" t="s">
        <v>48</v>
      </c>
      <c r="F42" s="105" t="s">
        <v>48</v>
      </c>
      <c r="G42" s="105" t="s">
        <v>48</v>
      </c>
      <c r="H42" s="105" t="s">
        <v>48</v>
      </c>
      <c r="I42" s="105" t="s">
        <v>48</v>
      </c>
      <c r="J42" s="105" t="s">
        <v>48</v>
      </c>
      <c r="K42" s="105" t="s">
        <v>48</v>
      </c>
      <c r="L42" s="105" t="s">
        <v>48</v>
      </c>
      <c r="M42" s="105" t="s">
        <v>48</v>
      </c>
    </row>
    <row r="43" spans="2:13">
      <c r="B43" s="114" t="s">
        <v>440</v>
      </c>
      <c r="C43" s="74" t="s">
        <v>441</v>
      </c>
      <c r="D43" s="105" t="s">
        <v>442</v>
      </c>
      <c r="E43" s="105" t="s">
        <v>48</v>
      </c>
      <c r="F43" s="105" t="s">
        <v>48</v>
      </c>
      <c r="G43" s="105" t="s">
        <v>48</v>
      </c>
      <c r="H43" s="105" t="s">
        <v>48</v>
      </c>
      <c r="I43" s="105" t="s">
        <v>48</v>
      </c>
      <c r="J43" s="105" t="s">
        <v>48</v>
      </c>
      <c r="K43" s="105" t="s">
        <v>48</v>
      </c>
      <c r="L43" s="105" t="s">
        <v>48</v>
      </c>
      <c r="M43" s="105" t="s">
        <v>48</v>
      </c>
    </row>
    <row r="44" spans="2:13">
      <c r="B44" s="106" t="s">
        <v>110</v>
      </c>
      <c r="C44" s="72" t="s">
        <v>61</v>
      </c>
      <c r="D44" s="174" t="s">
        <v>29</v>
      </c>
      <c r="E44" s="170"/>
      <c r="F44" s="181"/>
      <c r="G44" s="170"/>
      <c r="H44" s="170"/>
      <c r="I44" s="104" t="str">
        <f>I45</f>
        <v>нд</v>
      </c>
      <c r="J44" s="170"/>
      <c r="K44" s="170"/>
      <c r="L44" s="170"/>
      <c r="M44" s="170"/>
    </row>
    <row r="45" spans="2:13" ht="22.5" customHeight="1">
      <c r="B45" s="114" t="s">
        <v>443</v>
      </c>
      <c r="C45" s="74" t="s">
        <v>444</v>
      </c>
      <c r="D45" s="105" t="s">
        <v>445</v>
      </c>
      <c r="E45" s="105" t="s">
        <v>48</v>
      </c>
      <c r="F45" s="105" t="s">
        <v>48</v>
      </c>
      <c r="G45" s="105" t="s">
        <v>48</v>
      </c>
      <c r="H45" s="105" t="s">
        <v>48</v>
      </c>
      <c r="I45" s="105" t="s">
        <v>48</v>
      </c>
      <c r="J45" s="105" t="s">
        <v>48</v>
      </c>
      <c r="K45" s="105" t="s">
        <v>48</v>
      </c>
      <c r="L45" s="105" t="s">
        <v>48</v>
      </c>
      <c r="M45" s="105" t="s">
        <v>48</v>
      </c>
    </row>
    <row r="46" spans="2:13">
      <c r="B46" s="174">
        <v>2</v>
      </c>
      <c r="C46" s="175" t="s">
        <v>446</v>
      </c>
      <c r="D46" s="174" t="s">
        <v>29</v>
      </c>
      <c r="E46" s="171"/>
      <c r="F46" s="181"/>
      <c r="G46" s="171"/>
      <c r="H46" s="171"/>
      <c r="I46" s="105">
        <f t="shared" ref="I46:I51" si="10">I47</f>
        <v>0.7</v>
      </c>
      <c r="J46" s="171"/>
      <c r="K46" s="171"/>
      <c r="L46" s="171"/>
      <c r="M46" s="171"/>
    </row>
    <row r="47" spans="2:13">
      <c r="B47" s="178" t="s">
        <v>447</v>
      </c>
      <c r="C47" s="175" t="s">
        <v>34</v>
      </c>
      <c r="D47" s="174" t="s">
        <v>29</v>
      </c>
      <c r="E47" s="171"/>
      <c r="F47" s="181"/>
      <c r="G47" s="171"/>
      <c r="H47" s="171"/>
      <c r="I47" s="105">
        <f t="shared" si="10"/>
        <v>0.7</v>
      </c>
      <c r="J47" s="171"/>
      <c r="K47" s="171"/>
      <c r="L47" s="171"/>
      <c r="M47" s="171"/>
    </row>
    <row r="48" spans="2:13">
      <c r="B48" s="178" t="s">
        <v>448</v>
      </c>
      <c r="C48" s="72" t="s">
        <v>36</v>
      </c>
      <c r="D48" s="174" t="s">
        <v>29</v>
      </c>
      <c r="E48" s="171"/>
      <c r="F48" s="181"/>
      <c r="G48" s="171"/>
      <c r="H48" s="171"/>
      <c r="I48" s="105">
        <f t="shared" si="10"/>
        <v>0.7</v>
      </c>
      <c r="J48" s="171"/>
      <c r="K48" s="171"/>
      <c r="L48" s="171"/>
      <c r="M48" s="171"/>
    </row>
    <row r="49" spans="2:13">
      <c r="B49" s="178" t="s">
        <v>449</v>
      </c>
      <c r="C49" s="72" t="s">
        <v>38</v>
      </c>
      <c r="D49" s="174" t="s">
        <v>29</v>
      </c>
      <c r="E49" s="171"/>
      <c r="F49" s="181"/>
      <c r="G49" s="171"/>
      <c r="H49" s="171"/>
      <c r="I49" s="105">
        <f t="shared" si="10"/>
        <v>0.7</v>
      </c>
      <c r="J49" s="171"/>
      <c r="K49" s="171"/>
      <c r="L49" s="171"/>
      <c r="M49" s="171"/>
    </row>
    <row r="50" spans="2:13">
      <c r="B50" s="178" t="s">
        <v>450</v>
      </c>
      <c r="C50" s="72" t="s">
        <v>451</v>
      </c>
      <c r="D50" s="174" t="s">
        <v>29</v>
      </c>
      <c r="E50" s="171"/>
      <c r="F50" s="181"/>
      <c r="G50" s="171"/>
      <c r="H50" s="171"/>
      <c r="I50" s="105">
        <f t="shared" si="10"/>
        <v>0.7</v>
      </c>
      <c r="J50" s="171"/>
      <c r="K50" s="171"/>
      <c r="L50" s="171"/>
      <c r="M50" s="171"/>
    </row>
    <row r="51" spans="2:13">
      <c r="B51" s="178" t="s">
        <v>452</v>
      </c>
      <c r="C51" s="72" t="s">
        <v>453</v>
      </c>
      <c r="D51" s="174" t="s">
        <v>29</v>
      </c>
      <c r="E51" s="171"/>
      <c r="F51" s="181"/>
      <c r="G51" s="171"/>
      <c r="H51" s="171"/>
      <c r="I51" s="105">
        <f t="shared" si="10"/>
        <v>0.7</v>
      </c>
      <c r="J51" s="171"/>
      <c r="K51" s="171"/>
      <c r="L51" s="171"/>
      <c r="M51" s="171"/>
    </row>
    <row r="52" spans="2:13">
      <c r="B52" s="178" t="s">
        <v>454</v>
      </c>
      <c r="C52" s="72" t="s">
        <v>61</v>
      </c>
      <c r="D52" s="174" t="s">
        <v>29</v>
      </c>
      <c r="E52" s="171"/>
      <c r="F52" s="181"/>
      <c r="G52" s="171"/>
      <c r="H52" s="171"/>
      <c r="I52" s="105">
        <f>SUM(I53:I53)</f>
        <v>0.7</v>
      </c>
      <c r="J52" s="171"/>
      <c r="K52" s="171"/>
      <c r="L52" s="171"/>
      <c r="M52" s="171"/>
    </row>
    <row r="53" spans="2:13" ht="25.5">
      <c r="B53" s="179" t="s">
        <v>455</v>
      </c>
      <c r="C53" s="146" t="s">
        <v>456</v>
      </c>
      <c r="D53" s="105" t="s">
        <v>457</v>
      </c>
      <c r="E53" s="105" t="s">
        <v>48</v>
      </c>
      <c r="F53" s="105" t="s">
        <v>48</v>
      </c>
      <c r="G53" s="105" t="s">
        <v>48</v>
      </c>
      <c r="H53" s="105" t="s">
        <v>48</v>
      </c>
      <c r="I53" s="63">
        <v>0.7</v>
      </c>
      <c r="J53" s="105" t="s">
        <v>48</v>
      </c>
      <c r="K53" s="105" t="s">
        <v>48</v>
      </c>
      <c r="L53" s="105" t="s">
        <v>48</v>
      </c>
      <c r="M53" s="105" t="s">
        <v>48</v>
      </c>
    </row>
  </sheetData>
  <mergeCells count="9">
    <mergeCell ref="B4:M4"/>
    <mergeCell ref="B5:M5"/>
    <mergeCell ref="B6:M6"/>
    <mergeCell ref="B8:B11"/>
    <mergeCell ref="C8:C11"/>
    <mergeCell ref="D8:D11"/>
    <mergeCell ref="E8:M8"/>
    <mergeCell ref="F9:G9"/>
    <mergeCell ref="H9:I9"/>
  </mergeCells>
  <pageMargins left="0.39370078740157483" right="0" top="0.78740157480314965" bottom="0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03"/>
  <sheetViews>
    <sheetView topLeftCell="H44" zoomScale="70" zoomScaleNormal="70" zoomScaleSheetLayoutView="70" workbookViewId="0">
      <selection activeCell="L2" sqref="L2:P2"/>
    </sheetView>
  </sheetViews>
  <sheetFormatPr defaultRowHeight="15.75"/>
  <cols>
    <col min="1" max="1" width="13.125" style="1" customWidth="1"/>
    <col min="2" max="2" width="46.75" style="1" customWidth="1"/>
    <col min="3" max="3" width="24.625" style="1" customWidth="1"/>
    <col min="4" max="6" width="15.625" style="1" customWidth="1"/>
    <col min="7" max="7" width="12.75" style="41" customWidth="1"/>
    <col min="8" max="8" width="15.625" style="1" customWidth="1"/>
    <col min="9" max="9" width="13.875" style="1" customWidth="1"/>
    <col min="10" max="10" width="15.625" style="1" customWidth="1"/>
    <col min="11" max="11" width="15.875" style="1" customWidth="1"/>
    <col min="12" max="13" width="15.625" style="1" customWidth="1"/>
    <col min="14" max="14" width="16.875" style="1" customWidth="1"/>
    <col min="15" max="15" width="13.25" style="1" customWidth="1"/>
    <col min="16" max="16" width="14" style="1" customWidth="1"/>
    <col min="17" max="16384" width="9" style="1"/>
  </cols>
  <sheetData>
    <row r="1" spans="1:18">
      <c r="N1" s="47"/>
      <c r="P1" s="25" t="s">
        <v>114</v>
      </c>
    </row>
    <row r="2" spans="1:18">
      <c r="L2" s="232" t="s">
        <v>211</v>
      </c>
      <c r="M2" s="232"/>
      <c r="N2" s="232"/>
      <c r="O2" s="232"/>
      <c r="P2" s="232"/>
      <c r="Q2" s="43"/>
      <c r="R2" s="43"/>
    </row>
    <row r="3" spans="1:18">
      <c r="O3" s="44"/>
    </row>
    <row r="4" spans="1:18" ht="18.75">
      <c r="A4" s="86"/>
      <c r="B4" s="86"/>
      <c r="C4" s="86"/>
      <c r="D4" s="13" t="s">
        <v>199</v>
      </c>
      <c r="E4" s="13"/>
      <c r="F4" s="13"/>
      <c r="G4" s="13"/>
      <c r="H4" s="13"/>
      <c r="I4" s="13"/>
      <c r="J4" s="13"/>
      <c r="K4" s="13"/>
    </row>
    <row r="5" spans="1:18" ht="18.75" customHeight="1">
      <c r="A5" s="87"/>
      <c r="B5" s="87"/>
      <c r="C5" s="87"/>
      <c r="D5" s="46" t="s">
        <v>225</v>
      </c>
      <c r="E5" s="46"/>
      <c r="F5" s="46"/>
      <c r="G5" s="46"/>
      <c r="H5" s="46"/>
      <c r="I5" s="46"/>
      <c r="J5" s="46"/>
      <c r="K5" s="46"/>
    </row>
    <row r="6" spans="1:18" ht="18.75">
      <c r="A6" s="14"/>
      <c r="B6" s="14"/>
      <c r="C6" s="14"/>
      <c r="D6" s="13" t="s">
        <v>212</v>
      </c>
      <c r="E6" s="13"/>
      <c r="F6" s="13"/>
      <c r="G6" s="13"/>
      <c r="H6" s="13"/>
      <c r="I6" s="13"/>
      <c r="J6" s="13"/>
      <c r="K6" s="13"/>
    </row>
    <row r="7" spans="1:18" ht="18.75">
      <c r="A7" s="12"/>
      <c r="B7" s="12"/>
      <c r="C7" s="12"/>
      <c r="D7" s="12"/>
      <c r="E7" s="12"/>
      <c r="F7" s="12"/>
      <c r="G7" s="13"/>
      <c r="H7" s="12"/>
      <c r="I7" s="12"/>
      <c r="J7" s="12"/>
      <c r="K7" s="12"/>
      <c r="L7" s="12"/>
      <c r="M7" s="12"/>
      <c r="N7" s="12"/>
      <c r="O7" s="12"/>
      <c r="P7" s="12"/>
    </row>
    <row r="8" spans="1:18" ht="128.25" customHeight="1">
      <c r="A8" s="235" t="s">
        <v>1</v>
      </c>
      <c r="B8" s="235" t="s">
        <v>2</v>
      </c>
      <c r="C8" s="235" t="s">
        <v>115</v>
      </c>
      <c r="D8" s="235" t="s">
        <v>116</v>
      </c>
      <c r="E8" s="235" t="s">
        <v>117</v>
      </c>
      <c r="F8" s="235" t="s">
        <v>118</v>
      </c>
      <c r="G8" s="235" t="s">
        <v>119</v>
      </c>
      <c r="H8" s="235"/>
      <c r="I8" s="235"/>
      <c r="J8" s="235" t="s">
        <v>120</v>
      </c>
      <c r="K8" s="235" t="s">
        <v>215</v>
      </c>
      <c r="L8" s="235" t="s">
        <v>121</v>
      </c>
      <c r="M8" s="235"/>
      <c r="N8" s="235" t="s">
        <v>122</v>
      </c>
      <c r="O8" s="235" t="s">
        <v>123</v>
      </c>
      <c r="P8" s="235"/>
    </row>
    <row r="9" spans="1:18">
      <c r="A9" s="235"/>
      <c r="B9" s="235"/>
      <c r="C9" s="235"/>
      <c r="D9" s="235"/>
      <c r="E9" s="235"/>
      <c r="F9" s="235"/>
      <c r="G9" s="235" t="s">
        <v>213</v>
      </c>
      <c r="H9" s="235"/>
      <c r="I9" s="235"/>
      <c r="J9" s="235"/>
      <c r="K9" s="235"/>
      <c r="L9" s="235" t="s">
        <v>213</v>
      </c>
      <c r="M9" s="235"/>
      <c r="N9" s="235"/>
      <c r="O9" s="235"/>
      <c r="P9" s="235"/>
    </row>
    <row r="10" spans="1:18" ht="89.25">
      <c r="A10" s="235"/>
      <c r="B10" s="235"/>
      <c r="C10" s="235"/>
      <c r="D10" s="235"/>
      <c r="E10" s="235"/>
      <c r="F10" s="55" t="s">
        <v>213</v>
      </c>
      <c r="G10" s="55" t="s">
        <v>127</v>
      </c>
      <c r="H10" s="55" t="s">
        <v>128</v>
      </c>
      <c r="I10" s="55" t="s">
        <v>129</v>
      </c>
      <c r="J10" s="235"/>
      <c r="K10" s="235"/>
      <c r="L10" s="55" t="s">
        <v>130</v>
      </c>
      <c r="M10" s="55" t="s">
        <v>131</v>
      </c>
      <c r="N10" s="55" t="s">
        <v>213</v>
      </c>
      <c r="O10" s="55" t="s">
        <v>150</v>
      </c>
      <c r="P10" s="55" t="s">
        <v>214</v>
      </c>
    </row>
    <row r="11" spans="1:18" ht="19.5" hidden="1" customHeight="1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8</v>
      </c>
      <c r="H11" s="55">
        <v>9</v>
      </c>
      <c r="I11" s="55">
        <v>10</v>
      </c>
      <c r="J11" s="55">
        <v>14</v>
      </c>
      <c r="K11" s="55">
        <v>15</v>
      </c>
      <c r="L11" s="57" t="s">
        <v>137</v>
      </c>
      <c r="M11" s="57" t="s">
        <v>138</v>
      </c>
      <c r="N11" s="55">
        <v>17</v>
      </c>
      <c r="O11" s="55">
        <v>19</v>
      </c>
      <c r="P11" s="55">
        <v>20</v>
      </c>
    </row>
    <row r="12" spans="1:18" ht="15.75" customHeight="1">
      <c r="A12" s="67"/>
      <c r="B12" s="68" t="s">
        <v>28</v>
      </c>
      <c r="C12" s="69" t="s">
        <v>29</v>
      </c>
      <c r="D12" s="29"/>
      <c r="E12" s="29"/>
      <c r="F12" s="29"/>
      <c r="G12" s="29">
        <f>G15</f>
        <v>34.466000000000001</v>
      </c>
      <c r="H12" s="29">
        <f>H15</f>
        <v>35.984000000000002</v>
      </c>
      <c r="I12" s="29"/>
      <c r="J12" s="29"/>
      <c r="K12" s="29"/>
      <c r="L12" s="29">
        <f>L15</f>
        <v>34.466000000000001</v>
      </c>
      <c r="M12" s="29">
        <f>M15</f>
        <v>35.984000000000002</v>
      </c>
      <c r="N12" s="29">
        <f>N15</f>
        <v>35.984000000000002</v>
      </c>
      <c r="O12" s="29"/>
      <c r="P12" s="29"/>
    </row>
    <row r="13" spans="1:18">
      <c r="A13" s="67"/>
      <c r="B13" s="68" t="s">
        <v>30</v>
      </c>
      <c r="C13" s="67" t="s">
        <v>29</v>
      </c>
      <c r="D13" s="29"/>
      <c r="E13" s="29"/>
      <c r="F13" s="29"/>
      <c r="G13" s="29">
        <f>G21+G25+G38+G48</f>
        <v>15.149000000000001</v>
      </c>
      <c r="H13" s="29">
        <f>H21+H25+H38+H48</f>
        <v>15.816000000000003</v>
      </c>
      <c r="I13" s="29"/>
      <c r="J13" s="29"/>
      <c r="K13" s="29"/>
      <c r="L13" s="29">
        <f>L21+L25+L38+L48</f>
        <v>15.149000000000001</v>
      </c>
      <c r="M13" s="29">
        <f>M21+M25+M38+M48</f>
        <v>15.816000000000003</v>
      </c>
      <c r="N13" s="29">
        <f>N21+N25+N38+N48</f>
        <v>15.816000000000003</v>
      </c>
      <c r="O13" s="30"/>
      <c r="P13" s="30"/>
    </row>
    <row r="14" spans="1:18">
      <c r="A14" s="67"/>
      <c r="B14" s="68" t="s">
        <v>31</v>
      </c>
      <c r="C14" s="67" t="s">
        <v>29</v>
      </c>
      <c r="D14" s="29"/>
      <c r="E14" s="29"/>
      <c r="F14" s="29"/>
      <c r="G14" s="29">
        <f>G29+G42+G51</f>
        <v>19.317</v>
      </c>
      <c r="H14" s="29">
        <f>H29+H42+H51</f>
        <v>20.167999999999999</v>
      </c>
      <c r="I14" s="29"/>
      <c r="J14" s="29"/>
      <c r="K14" s="29"/>
      <c r="L14" s="29">
        <f>L29+L42+L51</f>
        <v>19.317</v>
      </c>
      <c r="M14" s="29">
        <f>M29+M42+M51</f>
        <v>20.167999999999999</v>
      </c>
      <c r="N14" s="29">
        <f>N29+N42+N51</f>
        <v>20.167999999999999</v>
      </c>
      <c r="O14" s="30"/>
      <c r="P14" s="30"/>
    </row>
    <row r="15" spans="1:18">
      <c r="A15" s="70">
        <v>1</v>
      </c>
      <c r="B15" s="68" t="s">
        <v>32</v>
      </c>
      <c r="C15" s="67" t="s">
        <v>29</v>
      </c>
      <c r="D15" s="29"/>
      <c r="E15" s="29"/>
      <c r="F15" s="29"/>
      <c r="G15" s="29">
        <f>G16+G36</f>
        <v>34.466000000000001</v>
      </c>
      <c r="H15" s="29">
        <f>H16+H36</f>
        <v>35.984000000000002</v>
      </c>
      <c r="I15" s="29"/>
      <c r="J15" s="29"/>
      <c r="K15" s="29"/>
      <c r="L15" s="29">
        <f>L16+L36</f>
        <v>34.466000000000001</v>
      </c>
      <c r="M15" s="29">
        <f>M16+M36</f>
        <v>35.984000000000002</v>
      </c>
      <c r="N15" s="29">
        <f>N16+N36</f>
        <v>35.984000000000002</v>
      </c>
      <c r="O15" s="29"/>
      <c r="P15" s="29"/>
    </row>
    <row r="16" spans="1:18" ht="25.5">
      <c r="A16" s="71" t="s">
        <v>33</v>
      </c>
      <c r="B16" s="68" t="s">
        <v>34</v>
      </c>
      <c r="C16" s="67" t="s">
        <v>29</v>
      </c>
      <c r="D16" s="29"/>
      <c r="E16" s="29"/>
      <c r="F16" s="29"/>
      <c r="G16" s="29">
        <f>G17</f>
        <v>23.17</v>
      </c>
      <c r="H16" s="29">
        <f>H17</f>
        <v>24.191000000000003</v>
      </c>
      <c r="I16" s="29"/>
      <c r="J16" s="29"/>
      <c r="K16" s="29"/>
      <c r="L16" s="29">
        <f>L17</f>
        <v>23.17</v>
      </c>
      <c r="M16" s="29">
        <f>M17</f>
        <v>24.191000000000003</v>
      </c>
      <c r="N16" s="29">
        <f>N17</f>
        <v>24.191000000000003</v>
      </c>
      <c r="O16" s="29"/>
      <c r="P16" s="29"/>
    </row>
    <row r="17" spans="1:16">
      <c r="A17" s="71" t="s">
        <v>35</v>
      </c>
      <c r="B17" s="72" t="s">
        <v>36</v>
      </c>
      <c r="C17" s="67" t="s">
        <v>29</v>
      </c>
      <c r="D17" s="29"/>
      <c r="E17" s="29"/>
      <c r="F17" s="29"/>
      <c r="G17" s="29">
        <f>G18+G23</f>
        <v>23.17</v>
      </c>
      <c r="H17" s="29">
        <f>H18+H23</f>
        <v>24.191000000000003</v>
      </c>
      <c r="I17" s="29"/>
      <c r="J17" s="29"/>
      <c r="K17" s="29"/>
      <c r="L17" s="29">
        <f>L18+L23</f>
        <v>23.17</v>
      </c>
      <c r="M17" s="29">
        <f>M18+M23</f>
        <v>24.191000000000003</v>
      </c>
      <c r="N17" s="29">
        <f>N18+N23</f>
        <v>24.191000000000003</v>
      </c>
      <c r="O17" s="29"/>
      <c r="P17" s="29"/>
    </row>
    <row r="18" spans="1:16">
      <c r="A18" s="71" t="s">
        <v>37</v>
      </c>
      <c r="B18" s="72" t="s">
        <v>38</v>
      </c>
      <c r="C18" s="67" t="s">
        <v>29</v>
      </c>
      <c r="D18" s="29"/>
      <c r="E18" s="29"/>
      <c r="F18" s="29"/>
      <c r="G18" s="29">
        <f t="shared" ref="G18:H20" si="0">G19</f>
        <v>0.85</v>
      </c>
      <c r="H18" s="29">
        <f t="shared" si="0"/>
        <v>0.88700000000000001</v>
      </c>
      <c r="I18" s="29"/>
      <c r="J18" s="29"/>
      <c r="K18" s="29"/>
      <c r="L18" s="29">
        <f t="shared" ref="L18:M20" si="1">L19</f>
        <v>0.85</v>
      </c>
      <c r="M18" s="29">
        <f t="shared" si="1"/>
        <v>0.88700000000000001</v>
      </c>
      <c r="N18" s="29">
        <f>N19</f>
        <v>0.88700000000000001</v>
      </c>
      <c r="O18" s="29"/>
      <c r="P18" s="29"/>
    </row>
    <row r="19" spans="1:16">
      <c r="A19" s="71" t="s">
        <v>39</v>
      </c>
      <c r="B19" s="72" t="s">
        <v>40</v>
      </c>
      <c r="C19" s="67" t="s">
        <v>29</v>
      </c>
      <c r="D19" s="29"/>
      <c r="E19" s="29"/>
      <c r="F19" s="29"/>
      <c r="G19" s="29">
        <f t="shared" si="0"/>
        <v>0.85</v>
      </c>
      <c r="H19" s="29">
        <f t="shared" si="0"/>
        <v>0.88700000000000001</v>
      </c>
      <c r="I19" s="29"/>
      <c r="J19" s="29"/>
      <c r="K19" s="29"/>
      <c r="L19" s="29">
        <f t="shared" si="1"/>
        <v>0.85</v>
      </c>
      <c r="M19" s="29">
        <f t="shared" si="1"/>
        <v>0.88700000000000001</v>
      </c>
      <c r="N19" s="29">
        <f>N20</f>
        <v>0.88700000000000001</v>
      </c>
      <c r="O19" s="29"/>
      <c r="P19" s="29"/>
    </row>
    <row r="20" spans="1:16">
      <c r="A20" s="70" t="s">
        <v>41</v>
      </c>
      <c r="B20" s="72" t="s">
        <v>42</v>
      </c>
      <c r="C20" s="67" t="s">
        <v>29</v>
      </c>
      <c r="D20" s="30"/>
      <c r="E20" s="30"/>
      <c r="F20" s="30"/>
      <c r="G20" s="30">
        <f t="shared" si="0"/>
        <v>0.85</v>
      </c>
      <c r="H20" s="30">
        <f t="shared" si="0"/>
        <v>0.88700000000000001</v>
      </c>
      <c r="I20" s="30"/>
      <c r="J20" s="30"/>
      <c r="K20" s="30"/>
      <c r="L20" s="30">
        <f t="shared" si="1"/>
        <v>0.85</v>
      </c>
      <c r="M20" s="30">
        <f t="shared" si="1"/>
        <v>0.88700000000000001</v>
      </c>
      <c r="N20" s="30">
        <f>N21</f>
        <v>0.88700000000000001</v>
      </c>
      <c r="O20" s="30"/>
      <c r="P20" s="30"/>
    </row>
    <row r="21" spans="1:16">
      <c r="A21" s="70" t="s">
        <v>43</v>
      </c>
      <c r="B21" s="72" t="s">
        <v>44</v>
      </c>
      <c r="C21" s="73" t="s">
        <v>29</v>
      </c>
      <c r="D21" s="30"/>
      <c r="E21" s="30"/>
      <c r="F21" s="30"/>
      <c r="G21" s="30">
        <f>SUM(G22:G22)</f>
        <v>0.85</v>
      </c>
      <c r="H21" s="30">
        <f>SUM(H22:H22)</f>
        <v>0.88700000000000001</v>
      </c>
      <c r="I21" s="30"/>
      <c r="J21" s="30"/>
      <c r="K21" s="30"/>
      <c r="L21" s="30">
        <f>SUM(L22:L22)</f>
        <v>0.85</v>
      </c>
      <c r="M21" s="30">
        <f>SUM(M22:M22)</f>
        <v>0.88700000000000001</v>
      </c>
      <c r="N21" s="30">
        <f>SUM(N22:N22)</f>
        <v>0.88700000000000001</v>
      </c>
      <c r="O21" s="30"/>
      <c r="P21" s="30"/>
    </row>
    <row r="22" spans="1:16" ht="25.5">
      <c r="A22" s="57" t="s">
        <v>45</v>
      </c>
      <c r="B22" s="74" t="s">
        <v>46</v>
      </c>
      <c r="C22" s="73" t="s">
        <v>47</v>
      </c>
      <c r="D22" s="30" t="s">
        <v>139</v>
      </c>
      <c r="E22" s="40">
        <v>2018</v>
      </c>
      <c r="F22" s="40">
        <v>2018</v>
      </c>
      <c r="G22" s="30">
        <v>0.85</v>
      </c>
      <c r="H22" s="30">
        <v>0.88700000000000001</v>
      </c>
      <c r="I22" s="58">
        <v>42736</v>
      </c>
      <c r="J22" s="30"/>
      <c r="K22" s="30"/>
      <c r="L22" s="30">
        <v>0.85</v>
      </c>
      <c r="M22" s="30">
        <v>0.88700000000000001</v>
      </c>
      <c r="N22" s="30">
        <v>0.88700000000000001</v>
      </c>
      <c r="O22" s="30"/>
      <c r="P22" s="30"/>
    </row>
    <row r="23" spans="1:16">
      <c r="A23" s="71" t="s">
        <v>49</v>
      </c>
      <c r="B23" s="72" t="s">
        <v>50</v>
      </c>
      <c r="C23" s="67" t="s">
        <v>29</v>
      </c>
      <c r="D23" s="29"/>
      <c r="E23" s="29"/>
      <c r="F23" s="29"/>
      <c r="G23" s="29">
        <f>G24</f>
        <v>22.32</v>
      </c>
      <c r="H23" s="29">
        <f>H24</f>
        <v>23.304000000000002</v>
      </c>
      <c r="I23" s="29"/>
      <c r="J23" s="29"/>
      <c r="K23" s="29"/>
      <c r="L23" s="29">
        <f>L24</f>
        <v>22.32</v>
      </c>
      <c r="M23" s="29">
        <f>M24</f>
        <v>23.304000000000002</v>
      </c>
      <c r="N23" s="29">
        <f>N24</f>
        <v>23.304000000000002</v>
      </c>
      <c r="O23" s="29"/>
      <c r="P23" s="29"/>
    </row>
    <row r="24" spans="1:16">
      <c r="A24" s="57" t="s">
        <v>51</v>
      </c>
      <c r="B24" s="74" t="s">
        <v>52</v>
      </c>
      <c r="C24" s="73" t="s">
        <v>29</v>
      </c>
      <c r="D24" s="30"/>
      <c r="E24" s="30"/>
      <c r="F24" s="30"/>
      <c r="G24" s="30">
        <f>G25+G29</f>
        <v>22.32</v>
      </c>
      <c r="H24" s="30">
        <f>H25+H29</f>
        <v>23.304000000000002</v>
      </c>
      <c r="I24" s="30"/>
      <c r="J24" s="30"/>
      <c r="K24" s="30"/>
      <c r="L24" s="30">
        <f>L25+L29</f>
        <v>22.32</v>
      </c>
      <c r="M24" s="30">
        <f>M25+M29</f>
        <v>23.304000000000002</v>
      </c>
      <c r="N24" s="30">
        <f>N25+N29</f>
        <v>23.304000000000002</v>
      </c>
      <c r="O24" s="30"/>
      <c r="P24" s="30"/>
    </row>
    <row r="25" spans="1:16">
      <c r="A25" s="70" t="s">
        <v>53</v>
      </c>
      <c r="B25" s="72" t="s">
        <v>44</v>
      </c>
      <c r="C25" s="67" t="s">
        <v>29</v>
      </c>
      <c r="D25" s="29"/>
      <c r="E25" s="29"/>
      <c r="F25" s="29"/>
      <c r="G25" s="29">
        <f>SUM(G26:G28)</f>
        <v>8.6460000000000008</v>
      </c>
      <c r="H25" s="29">
        <f>SUM(H26:H28)</f>
        <v>9.027000000000001</v>
      </c>
      <c r="I25" s="29"/>
      <c r="J25" s="29"/>
      <c r="K25" s="29"/>
      <c r="L25" s="29">
        <f>SUM(L26:L28)</f>
        <v>8.6460000000000008</v>
      </c>
      <c r="M25" s="29">
        <f>SUM(M26:M28)</f>
        <v>9.027000000000001</v>
      </c>
      <c r="N25" s="29">
        <f>SUM(N26:N28)</f>
        <v>9.027000000000001</v>
      </c>
      <c r="O25" s="29"/>
      <c r="P25" s="29"/>
    </row>
    <row r="26" spans="1:16" ht="25.5">
      <c r="A26" s="57" t="s">
        <v>54</v>
      </c>
      <c r="B26" s="27" t="s">
        <v>202</v>
      </c>
      <c r="C26" s="73" t="s">
        <v>55</v>
      </c>
      <c r="D26" s="30" t="s">
        <v>139</v>
      </c>
      <c r="E26" s="40">
        <v>2018</v>
      </c>
      <c r="F26" s="40">
        <v>2018</v>
      </c>
      <c r="G26" s="31">
        <v>1.034</v>
      </c>
      <c r="H26" s="30">
        <v>1.08</v>
      </c>
      <c r="I26" s="58">
        <v>42736</v>
      </c>
      <c r="J26" s="30" t="s">
        <v>48</v>
      </c>
      <c r="K26" s="30" t="s">
        <v>48</v>
      </c>
      <c r="L26" s="31">
        <v>1.034</v>
      </c>
      <c r="M26" s="30">
        <v>1.08</v>
      </c>
      <c r="N26" s="30">
        <v>1.08</v>
      </c>
      <c r="O26" s="30" t="s">
        <v>48</v>
      </c>
      <c r="P26" s="30" t="s">
        <v>48</v>
      </c>
    </row>
    <row r="27" spans="1:16" ht="25.5">
      <c r="A27" s="57" t="s">
        <v>56</v>
      </c>
      <c r="B27" s="27" t="s">
        <v>203</v>
      </c>
      <c r="C27" s="73" t="s">
        <v>57</v>
      </c>
      <c r="D27" s="30" t="s">
        <v>139</v>
      </c>
      <c r="E27" s="40">
        <v>2018</v>
      </c>
      <c r="F27" s="40">
        <v>2018</v>
      </c>
      <c r="G27" s="31">
        <v>1.085</v>
      </c>
      <c r="H27" s="30">
        <v>1.133</v>
      </c>
      <c r="I27" s="58">
        <v>42736</v>
      </c>
      <c r="J27" s="30" t="s">
        <v>48</v>
      </c>
      <c r="K27" s="30" t="s">
        <v>48</v>
      </c>
      <c r="L27" s="31">
        <v>1.085</v>
      </c>
      <c r="M27" s="30">
        <v>1.133</v>
      </c>
      <c r="N27" s="30">
        <v>1.133</v>
      </c>
      <c r="O27" s="30" t="s">
        <v>48</v>
      </c>
      <c r="P27" s="30" t="s">
        <v>48</v>
      </c>
    </row>
    <row r="28" spans="1:16" ht="38.25">
      <c r="A28" s="57" t="s">
        <v>58</v>
      </c>
      <c r="B28" s="27" t="s">
        <v>232</v>
      </c>
      <c r="C28" s="73" t="s">
        <v>59</v>
      </c>
      <c r="D28" s="30" t="s">
        <v>139</v>
      </c>
      <c r="E28" s="40">
        <v>2018</v>
      </c>
      <c r="F28" s="40">
        <v>2018</v>
      </c>
      <c r="G28" s="31">
        <v>6.5270000000000001</v>
      </c>
      <c r="H28" s="30">
        <v>6.8140000000000001</v>
      </c>
      <c r="I28" s="58">
        <v>42736</v>
      </c>
      <c r="J28" s="30" t="s">
        <v>48</v>
      </c>
      <c r="K28" s="30" t="s">
        <v>48</v>
      </c>
      <c r="L28" s="31">
        <v>6.5270000000000001</v>
      </c>
      <c r="M28" s="30">
        <v>6.8140000000000001</v>
      </c>
      <c r="N28" s="30">
        <v>6.8140000000000001</v>
      </c>
      <c r="O28" s="30" t="s">
        <v>48</v>
      </c>
      <c r="P28" s="30" t="s">
        <v>48</v>
      </c>
    </row>
    <row r="29" spans="1:16">
      <c r="A29" s="70" t="s">
        <v>60</v>
      </c>
      <c r="B29" s="72" t="s">
        <v>61</v>
      </c>
      <c r="C29" s="67" t="s">
        <v>29</v>
      </c>
      <c r="D29" s="29"/>
      <c r="E29" s="29"/>
      <c r="F29" s="29"/>
      <c r="G29" s="29">
        <f>SUM(G30:G35)</f>
        <v>13.673999999999999</v>
      </c>
      <c r="H29" s="29">
        <f>SUM(H30:H35)</f>
        <v>14.276999999999999</v>
      </c>
      <c r="I29" s="29"/>
      <c r="J29" s="37"/>
      <c r="K29" s="37"/>
      <c r="L29" s="29">
        <f>SUM(L30:L35)</f>
        <v>13.673999999999999</v>
      </c>
      <c r="M29" s="29">
        <f>SUM(M30:M35)</f>
        <v>14.276999999999999</v>
      </c>
      <c r="N29" s="29">
        <f>SUM(N30:N35)</f>
        <v>14.276999999999999</v>
      </c>
      <c r="O29" s="37"/>
      <c r="P29" s="37"/>
    </row>
    <row r="30" spans="1:16" ht="25.5">
      <c r="A30" s="57" t="s">
        <v>62</v>
      </c>
      <c r="B30" s="27" t="s">
        <v>204</v>
      </c>
      <c r="C30" s="73" t="s">
        <v>63</v>
      </c>
      <c r="D30" s="30" t="s">
        <v>139</v>
      </c>
      <c r="E30" s="40">
        <v>2018</v>
      </c>
      <c r="F30" s="40">
        <v>2018</v>
      </c>
      <c r="G30" s="31">
        <v>2.2679999999999998</v>
      </c>
      <c r="H30" s="30">
        <v>2.3679999999999999</v>
      </c>
      <c r="I30" s="58">
        <v>42736</v>
      </c>
      <c r="J30" s="30" t="s">
        <v>48</v>
      </c>
      <c r="K30" s="30" t="s">
        <v>48</v>
      </c>
      <c r="L30" s="31">
        <v>2.2679999999999998</v>
      </c>
      <c r="M30" s="30">
        <v>2.3679999999999999</v>
      </c>
      <c r="N30" s="30">
        <v>2.3679999999999999</v>
      </c>
      <c r="O30" s="30" t="s">
        <v>48</v>
      </c>
      <c r="P30" s="30" t="s">
        <v>48</v>
      </c>
    </row>
    <row r="31" spans="1:16" ht="25.5">
      <c r="A31" s="57" t="s">
        <v>64</v>
      </c>
      <c r="B31" s="27" t="s">
        <v>205</v>
      </c>
      <c r="C31" s="73" t="s">
        <v>65</v>
      </c>
      <c r="D31" s="30" t="s">
        <v>139</v>
      </c>
      <c r="E31" s="40">
        <v>2018</v>
      </c>
      <c r="F31" s="40">
        <v>2018</v>
      </c>
      <c r="G31" s="31">
        <v>2.2679999999999998</v>
      </c>
      <c r="H31" s="30">
        <v>2.3679999999999999</v>
      </c>
      <c r="I31" s="58">
        <v>42736</v>
      </c>
      <c r="J31" s="30" t="s">
        <v>48</v>
      </c>
      <c r="K31" s="30" t="s">
        <v>48</v>
      </c>
      <c r="L31" s="31">
        <v>2.2679999999999998</v>
      </c>
      <c r="M31" s="30">
        <v>2.3679999999999999</v>
      </c>
      <c r="N31" s="30">
        <v>2.3679999999999999</v>
      </c>
      <c r="O31" s="30" t="s">
        <v>48</v>
      </c>
      <c r="P31" s="30" t="s">
        <v>48</v>
      </c>
    </row>
    <row r="32" spans="1:16" ht="25.5">
      <c r="A32" s="57" t="s">
        <v>66</v>
      </c>
      <c r="B32" s="27" t="s">
        <v>206</v>
      </c>
      <c r="C32" s="73" t="s">
        <v>67</v>
      </c>
      <c r="D32" s="30" t="s">
        <v>139</v>
      </c>
      <c r="E32" s="40">
        <v>2018</v>
      </c>
      <c r="F32" s="40">
        <v>2018</v>
      </c>
      <c r="G32" s="31">
        <v>2.2679999999999998</v>
      </c>
      <c r="H32" s="30">
        <v>2.3679999999999999</v>
      </c>
      <c r="I32" s="58">
        <v>42736</v>
      </c>
      <c r="J32" s="30" t="s">
        <v>48</v>
      </c>
      <c r="K32" s="30" t="s">
        <v>48</v>
      </c>
      <c r="L32" s="31">
        <v>2.2679999999999998</v>
      </c>
      <c r="M32" s="30">
        <v>2.3679999999999999</v>
      </c>
      <c r="N32" s="30">
        <v>2.3679999999999999</v>
      </c>
      <c r="O32" s="30" t="s">
        <v>48</v>
      </c>
      <c r="P32" s="30" t="s">
        <v>48</v>
      </c>
    </row>
    <row r="33" spans="1:16" ht="25.5">
      <c r="A33" s="57" t="s">
        <v>68</v>
      </c>
      <c r="B33" s="27" t="s">
        <v>207</v>
      </c>
      <c r="C33" s="73" t="s">
        <v>69</v>
      </c>
      <c r="D33" s="30" t="s">
        <v>139</v>
      </c>
      <c r="E33" s="40">
        <v>2018</v>
      </c>
      <c r="F33" s="40">
        <v>2018</v>
      </c>
      <c r="G33" s="31">
        <v>2.2679999999999998</v>
      </c>
      <c r="H33" s="30">
        <v>2.3679999999999999</v>
      </c>
      <c r="I33" s="58">
        <v>42736</v>
      </c>
      <c r="J33" s="30" t="s">
        <v>48</v>
      </c>
      <c r="K33" s="30" t="s">
        <v>48</v>
      </c>
      <c r="L33" s="31">
        <v>2.2679999999999998</v>
      </c>
      <c r="M33" s="30">
        <v>2.3679999999999999</v>
      </c>
      <c r="N33" s="30">
        <v>2.3679999999999999</v>
      </c>
      <c r="O33" s="30" t="s">
        <v>48</v>
      </c>
      <c r="P33" s="30" t="s">
        <v>48</v>
      </c>
    </row>
    <row r="34" spans="1:16" ht="35.25" customHeight="1">
      <c r="A34" s="57" t="s">
        <v>70</v>
      </c>
      <c r="B34" s="27" t="s">
        <v>208</v>
      </c>
      <c r="C34" s="73" t="s">
        <v>71</v>
      </c>
      <c r="D34" s="30" t="s">
        <v>139</v>
      </c>
      <c r="E34" s="40">
        <v>2018</v>
      </c>
      <c r="F34" s="40">
        <v>2018</v>
      </c>
      <c r="G34" s="31">
        <v>2.2679999999999998</v>
      </c>
      <c r="H34" s="30">
        <v>2.3679999999999999</v>
      </c>
      <c r="I34" s="58">
        <v>42736</v>
      </c>
      <c r="J34" s="30" t="s">
        <v>48</v>
      </c>
      <c r="K34" s="30" t="s">
        <v>48</v>
      </c>
      <c r="L34" s="31">
        <v>2.2679999999999998</v>
      </c>
      <c r="M34" s="30">
        <v>2.3679999999999999</v>
      </c>
      <c r="N34" s="30">
        <v>2.3679999999999999</v>
      </c>
      <c r="O34" s="30" t="s">
        <v>48</v>
      </c>
      <c r="P34" s="30" t="s">
        <v>48</v>
      </c>
    </row>
    <row r="35" spans="1:16" ht="35.25" customHeight="1">
      <c r="A35" s="57" t="s">
        <v>72</v>
      </c>
      <c r="B35" s="27" t="s">
        <v>209</v>
      </c>
      <c r="C35" s="73" t="s">
        <v>73</v>
      </c>
      <c r="D35" s="30" t="s">
        <v>139</v>
      </c>
      <c r="E35" s="40">
        <v>2018</v>
      </c>
      <c r="F35" s="40">
        <v>2018</v>
      </c>
      <c r="G35" s="31">
        <v>2.3340000000000001</v>
      </c>
      <c r="H35" s="30">
        <v>2.4369999999999998</v>
      </c>
      <c r="I35" s="58">
        <v>42736</v>
      </c>
      <c r="J35" s="30" t="s">
        <v>48</v>
      </c>
      <c r="K35" s="30" t="s">
        <v>48</v>
      </c>
      <c r="L35" s="31">
        <v>2.3340000000000001</v>
      </c>
      <c r="M35" s="30">
        <v>2.4369999999999998</v>
      </c>
      <c r="N35" s="30">
        <v>2.4369999999999998</v>
      </c>
      <c r="O35" s="30" t="s">
        <v>48</v>
      </c>
      <c r="P35" s="30" t="s">
        <v>48</v>
      </c>
    </row>
    <row r="36" spans="1:16">
      <c r="A36" s="71" t="s">
        <v>74</v>
      </c>
      <c r="B36" s="72" t="s">
        <v>75</v>
      </c>
      <c r="C36" s="67" t="s">
        <v>29</v>
      </c>
      <c r="D36" s="29"/>
      <c r="E36" s="29"/>
      <c r="F36" s="29"/>
      <c r="G36" s="29">
        <f>G37+G47</f>
        <v>11.295999999999999</v>
      </c>
      <c r="H36" s="29">
        <f>H37+H47</f>
        <v>11.792999999999999</v>
      </c>
      <c r="I36" s="29"/>
      <c r="J36" s="37"/>
      <c r="K36" s="37"/>
      <c r="L36" s="29">
        <f>L37+L47</f>
        <v>11.295999999999999</v>
      </c>
      <c r="M36" s="29">
        <f>M37+M47</f>
        <v>11.792999999999999</v>
      </c>
      <c r="N36" s="29">
        <f>N37+N47</f>
        <v>11.792999999999999</v>
      </c>
      <c r="O36" s="37"/>
      <c r="P36" s="37"/>
    </row>
    <row r="37" spans="1:16">
      <c r="A37" s="57" t="s">
        <v>76</v>
      </c>
      <c r="B37" s="74" t="s">
        <v>77</v>
      </c>
      <c r="C37" s="73" t="s">
        <v>29</v>
      </c>
      <c r="D37" s="30"/>
      <c r="E37" s="30"/>
      <c r="F37" s="30"/>
      <c r="G37" s="30">
        <f>G38+G42</f>
        <v>1.113</v>
      </c>
      <c r="H37" s="30">
        <f>H38+H42</f>
        <v>1.1619999999999999</v>
      </c>
      <c r="I37" s="30"/>
      <c r="J37" s="40"/>
      <c r="K37" s="40"/>
      <c r="L37" s="30">
        <f>L38+L42</f>
        <v>1.113</v>
      </c>
      <c r="M37" s="30">
        <f>M38+M42</f>
        <v>1.1619999999999999</v>
      </c>
      <c r="N37" s="30">
        <f>N38+N42</f>
        <v>1.1619999999999999</v>
      </c>
      <c r="O37" s="40"/>
      <c r="P37" s="40"/>
    </row>
    <row r="38" spans="1:16">
      <c r="A38" s="70" t="s">
        <v>78</v>
      </c>
      <c r="B38" s="72" t="s">
        <v>44</v>
      </c>
      <c r="C38" s="67" t="s">
        <v>29</v>
      </c>
      <c r="D38" s="29"/>
      <c r="E38" s="29"/>
      <c r="F38" s="29"/>
      <c r="G38" s="29">
        <f>SUM(G39:G41)</f>
        <v>0.183</v>
      </c>
      <c r="H38" s="29">
        <f>SUM(H39:H41)</f>
        <v>0.191</v>
      </c>
      <c r="I38" s="29"/>
      <c r="J38" s="37"/>
      <c r="K38" s="37"/>
      <c r="L38" s="29">
        <f>SUM(L39:L41)</f>
        <v>0.183</v>
      </c>
      <c r="M38" s="29">
        <f>SUM(M39:M41)</f>
        <v>0.191</v>
      </c>
      <c r="N38" s="29">
        <f>SUM(N39:N41)</f>
        <v>0.191</v>
      </c>
      <c r="O38" s="37"/>
      <c r="P38" s="37"/>
    </row>
    <row r="39" spans="1:16">
      <c r="A39" s="75" t="s">
        <v>79</v>
      </c>
      <c r="B39" s="27" t="s">
        <v>80</v>
      </c>
      <c r="C39" s="73" t="s">
        <v>81</v>
      </c>
      <c r="D39" s="30" t="s">
        <v>139</v>
      </c>
      <c r="E39" s="40">
        <v>2018</v>
      </c>
      <c r="F39" s="40">
        <v>2018</v>
      </c>
      <c r="G39" s="31">
        <v>0.05</v>
      </c>
      <c r="H39" s="30">
        <v>5.1999999999999998E-2</v>
      </c>
      <c r="I39" s="58">
        <v>42736</v>
      </c>
      <c r="J39" s="55" t="s">
        <v>48</v>
      </c>
      <c r="K39" s="55" t="s">
        <v>48</v>
      </c>
      <c r="L39" s="31">
        <v>0.05</v>
      </c>
      <c r="M39" s="30">
        <v>5.1999999999999998E-2</v>
      </c>
      <c r="N39" s="30">
        <v>5.1999999999999998E-2</v>
      </c>
      <c r="O39" s="55" t="s">
        <v>48</v>
      </c>
      <c r="P39" s="55" t="s">
        <v>48</v>
      </c>
    </row>
    <row r="40" spans="1:16" ht="30.75" customHeight="1">
      <c r="A40" s="75" t="s">
        <v>82</v>
      </c>
      <c r="B40" s="27" t="s">
        <v>83</v>
      </c>
      <c r="C40" s="73" t="s">
        <v>84</v>
      </c>
      <c r="D40" s="30" t="s">
        <v>139</v>
      </c>
      <c r="E40" s="40">
        <v>2018</v>
      </c>
      <c r="F40" s="40">
        <v>2018</v>
      </c>
      <c r="G40" s="31">
        <v>6.9000000000000006E-2</v>
      </c>
      <c r="H40" s="30">
        <v>7.1999999999999995E-2</v>
      </c>
      <c r="I40" s="58">
        <v>42736</v>
      </c>
      <c r="J40" s="55" t="s">
        <v>48</v>
      </c>
      <c r="K40" s="55" t="s">
        <v>48</v>
      </c>
      <c r="L40" s="31">
        <v>6.9000000000000006E-2</v>
      </c>
      <c r="M40" s="30">
        <v>7.1999999999999995E-2</v>
      </c>
      <c r="N40" s="30">
        <v>7.1999999999999995E-2</v>
      </c>
      <c r="O40" s="55" t="s">
        <v>48</v>
      </c>
      <c r="P40" s="55" t="s">
        <v>48</v>
      </c>
    </row>
    <row r="41" spans="1:16">
      <c r="A41" s="75" t="s">
        <v>85</v>
      </c>
      <c r="B41" s="27" t="s">
        <v>86</v>
      </c>
      <c r="C41" s="73" t="s">
        <v>87</v>
      </c>
      <c r="D41" s="30" t="s">
        <v>139</v>
      </c>
      <c r="E41" s="40">
        <v>2018</v>
      </c>
      <c r="F41" s="40">
        <v>2018</v>
      </c>
      <c r="G41" s="31">
        <v>6.4000000000000001E-2</v>
      </c>
      <c r="H41" s="30">
        <v>6.7000000000000004E-2</v>
      </c>
      <c r="I41" s="58">
        <v>42736</v>
      </c>
      <c r="J41" s="55" t="s">
        <v>48</v>
      </c>
      <c r="K41" s="55" t="s">
        <v>48</v>
      </c>
      <c r="L41" s="31">
        <v>6.4000000000000001E-2</v>
      </c>
      <c r="M41" s="30">
        <v>6.7000000000000004E-2</v>
      </c>
      <c r="N41" s="30">
        <v>6.7000000000000004E-2</v>
      </c>
      <c r="O41" s="55" t="s">
        <v>48</v>
      </c>
      <c r="P41" s="55" t="s">
        <v>48</v>
      </c>
    </row>
    <row r="42" spans="1:16">
      <c r="A42" s="70" t="s">
        <v>88</v>
      </c>
      <c r="B42" s="68" t="s">
        <v>61</v>
      </c>
      <c r="C42" s="67" t="s">
        <v>29</v>
      </c>
      <c r="D42" s="29"/>
      <c r="E42" s="38"/>
      <c r="F42" s="38"/>
      <c r="G42" s="29">
        <f>SUM(G43:G46)</f>
        <v>0.92999999999999994</v>
      </c>
      <c r="H42" s="29">
        <f>SUM(H43:H46)</f>
        <v>0.97099999999999997</v>
      </c>
      <c r="I42" s="29"/>
      <c r="J42" s="37"/>
      <c r="K42" s="37"/>
      <c r="L42" s="29">
        <f>SUM(L43:L46)</f>
        <v>0.92999999999999994</v>
      </c>
      <c r="M42" s="29">
        <f>SUM(M43:M46)</f>
        <v>0.97099999999999997</v>
      </c>
      <c r="N42" s="29">
        <f>SUM(N43:N46)</f>
        <v>0.97099999999999997</v>
      </c>
      <c r="O42" s="37"/>
      <c r="P42" s="37"/>
    </row>
    <row r="43" spans="1:16" ht="50.25" customHeight="1">
      <c r="A43" s="75" t="s">
        <v>89</v>
      </c>
      <c r="B43" s="27" t="s">
        <v>90</v>
      </c>
      <c r="C43" s="73" t="s">
        <v>91</v>
      </c>
      <c r="D43" s="30" t="s">
        <v>139</v>
      </c>
      <c r="E43" s="40">
        <v>2018</v>
      </c>
      <c r="F43" s="40">
        <v>2018</v>
      </c>
      <c r="G43" s="31">
        <v>0.12</v>
      </c>
      <c r="H43" s="30">
        <v>0.125</v>
      </c>
      <c r="I43" s="58">
        <v>42736</v>
      </c>
      <c r="J43" s="30" t="s">
        <v>48</v>
      </c>
      <c r="K43" s="30" t="s">
        <v>48</v>
      </c>
      <c r="L43" s="31">
        <v>0.12</v>
      </c>
      <c r="M43" s="30">
        <v>0.125</v>
      </c>
      <c r="N43" s="30">
        <v>0.125</v>
      </c>
      <c r="O43" s="30" t="s">
        <v>48</v>
      </c>
      <c r="P43" s="30" t="s">
        <v>48</v>
      </c>
    </row>
    <row r="44" spans="1:16">
      <c r="A44" s="75" t="s">
        <v>92</v>
      </c>
      <c r="B44" s="27" t="s">
        <v>93</v>
      </c>
      <c r="C44" s="73" t="s">
        <v>94</v>
      </c>
      <c r="D44" s="30" t="s">
        <v>139</v>
      </c>
      <c r="E44" s="40">
        <v>2018</v>
      </c>
      <c r="F44" s="40">
        <v>2018</v>
      </c>
      <c r="G44" s="31">
        <v>0.47</v>
      </c>
      <c r="H44" s="30">
        <v>0.49099999999999999</v>
      </c>
      <c r="I44" s="58">
        <v>42736</v>
      </c>
      <c r="J44" s="30" t="s">
        <v>48</v>
      </c>
      <c r="K44" s="30" t="s">
        <v>48</v>
      </c>
      <c r="L44" s="31">
        <v>0.47</v>
      </c>
      <c r="M44" s="30">
        <v>0.49099999999999999</v>
      </c>
      <c r="N44" s="30">
        <v>0.49099999999999999</v>
      </c>
      <c r="O44" s="30" t="s">
        <v>48</v>
      </c>
      <c r="P44" s="30" t="s">
        <v>48</v>
      </c>
    </row>
    <row r="45" spans="1:16" ht="25.5">
      <c r="A45" s="75" t="s">
        <v>95</v>
      </c>
      <c r="B45" s="27" t="s">
        <v>96</v>
      </c>
      <c r="C45" s="73" t="s">
        <v>97</v>
      </c>
      <c r="D45" s="30" t="s">
        <v>139</v>
      </c>
      <c r="E45" s="40">
        <v>2018</v>
      </c>
      <c r="F45" s="40">
        <v>2018</v>
      </c>
      <c r="G45" s="30">
        <v>0.12</v>
      </c>
      <c r="H45" s="30">
        <v>0.125</v>
      </c>
      <c r="I45" s="58">
        <v>42736</v>
      </c>
      <c r="J45" s="30" t="s">
        <v>48</v>
      </c>
      <c r="K45" s="30" t="s">
        <v>48</v>
      </c>
      <c r="L45" s="30">
        <v>0.12</v>
      </c>
      <c r="M45" s="30">
        <v>0.125</v>
      </c>
      <c r="N45" s="30">
        <v>0.125</v>
      </c>
      <c r="O45" s="30" t="s">
        <v>48</v>
      </c>
      <c r="P45" s="30" t="s">
        <v>48</v>
      </c>
    </row>
    <row r="46" spans="1:16">
      <c r="A46" s="75" t="s">
        <v>98</v>
      </c>
      <c r="B46" s="27" t="s">
        <v>99</v>
      </c>
      <c r="C46" s="73" t="s">
        <v>100</v>
      </c>
      <c r="D46" s="30" t="s">
        <v>139</v>
      </c>
      <c r="E46" s="40">
        <v>2018</v>
      </c>
      <c r="F46" s="40">
        <v>2018</v>
      </c>
      <c r="G46" s="30">
        <v>0.22</v>
      </c>
      <c r="H46" s="30">
        <v>0.23</v>
      </c>
      <c r="I46" s="58">
        <v>42736</v>
      </c>
      <c r="J46" s="30" t="s">
        <v>48</v>
      </c>
      <c r="K46" s="30" t="s">
        <v>48</v>
      </c>
      <c r="L46" s="30">
        <v>0.22</v>
      </c>
      <c r="M46" s="30">
        <v>0.23</v>
      </c>
      <c r="N46" s="30">
        <v>0.23</v>
      </c>
      <c r="O46" s="30" t="s">
        <v>48</v>
      </c>
      <c r="P46" s="30" t="s">
        <v>48</v>
      </c>
    </row>
    <row r="47" spans="1:16">
      <c r="A47" s="71" t="s">
        <v>101</v>
      </c>
      <c r="B47" s="72" t="s">
        <v>102</v>
      </c>
      <c r="C47" s="67" t="s">
        <v>29</v>
      </c>
      <c r="D47" s="29"/>
      <c r="E47" s="38"/>
      <c r="F47" s="38"/>
      <c r="G47" s="29">
        <f>G48+G51</f>
        <v>10.183</v>
      </c>
      <c r="H47" s="29">
        <f>H48+H51</f>
        <v>10.631</v>
      </c>
      <c r="I47" s="29"/>
      <c r="J47" s="37"/>
      <c r="K47" s="37"/>
      <c r="L47" s="29">
        <f>L48+L51</f>
        <v>10.183</v>
      </c>
      <c r="M47" s="29">
        <f>M48+M51</f>
        <v>10.631</v>
      </c>
      <c r="N47" s="29">
        <f>N48+N51</f>
        <v>10.631</v>
      </c>
      <c r="O47" s="37"/>
      <c r="P47" s="37"/>
    </row>
    <row r="48" spans="1:16">
      <c r="A48" s="70" t="s">
        <v>103</v>
      </c>
      <c r="B48" s="68" t="s">
        <v>44</v>
      </c>
      <c r="C48" s="67" t="s">
        <v>29</v>
      </c>
      <c r="D48" s="29"/>
      <c r="E48" s="38"/>
      <c r="F48" s="38"/>
      <c r="G48" s="29">
        <f>G49+G50</f>
        <v>5.47</v>
      </c>
      <c r="H48" s="29">
        <f>H49+H50</f>
        <v>5.7110000000000003</v>
      </c>
      <c r="I48" s="29"/>
      <c r="J48" s="37"/>
      <c r="K48" s="37"/>
      <c r="L48" s="29">
        <f>L49+L50</f>
        <v>5.47</v>
      </c>
      <c r="M48" s="29">
        <f>M49+M50</f>
        <v>5.7110000000000003</v>
      </c>
      <c r="N48" s="29">
        <f>N49+N50</f>
        <v>5.7110000000000003</v>
      </c>
      <c r="O48" s="37"/>
      <c r="P48" s="37"/>
    </row>
    <row r="49" spans="1:16">
      <c r="A49" s="57" t="s">
        <v>104</v>
      </c>
      <c r="B49" s="27" t="s">
        <v>105</v>
      </c>
      <c r="C49" s="73" t="s">
        <v>106</v>
      </c>
      <c r="D49" s="30" t="s">
        <v>139</v>
      </c>
      <c r="E49" s="40">
        <v>2018</v>
      </c>
      <c r="F49" s="40">
        <v>2018</v>
      </c>
      <c r="G49" s="30">
        <f>0.673+0.705</f>
        <v>1.3780000000000001</v>
      </c>
      <c r="H49" s="30">
        <f>0.703+0.736</f>
        <v>1.4390000000000001</v>
      </c>
      <c r="I49" s="58">
        <v>42736</v>
      </c>
      <c r="J49" s="55" t="s">
        <v>48</v>
      </c>
      <c r="K49" s="55" t="s">
        <v>48</v>
      </c>
      <c r="L49" s="30">
        <f>0.673+0.705</f>
        <v>1.3780000000000001</v>
      </c>
      <c r="M49" s="30">
        <f>0.703+0.736</f>
        <v>1.4390000000000001</v>
      </c>
      <c r="N49" s="30">
        <f>0.703+0.736</f>
        <v>1.4390000000000001</v>
      </c>
      <c r="O49" s="55" t="s">
        <v>48</v>
      </c>
      <c r="P49" s="55" t="s">
        <v>48</v>
      </c>
    </row>
    <row r="50" spans="1:16" ht="25.5">
      <c r="A50" s="76" t="s">
        <v>107</v>
      </c>
      <c r="B50" s="27" t="s">
        <v>140</v>
      </c>
      <c r="C50" s="73" t="s">
        <v>109</v>
      </c>
      <c r="D50" s="30" t="s">
        <v>139</v>
      </c>
      <c r="E50" s="40">
        <v>2018</v>
      </c>
      <c r="F50" s="40">
        <v>2018</v>
      </c>
      <c r="G50" s="30">
        <v>4.0919999999999996</v>
      </c>
      <c r="H50" s="30">
        <v>4.2720000000000002</v>
      </c>
      <c r="I50" s="58">
        <v>42736</v>
      </c>
      <c r="J50" s="55" t="s">
        <v>48</v>
      </c>
      <c r="K50" s="55" t="s">
        <v>48</v>
      </c>
      <c r="L50" s="30">
        <v>4.0919999999999996</v>
      </c>
      <c r="M50" s="30">
        <v>4.2720000000000002</v>
      </c>
      <c r="N50" s="30">
        <v>4.2720000000000002</v>
      </c>
      <c r="O50" s="55" t="s">
        <v>48</v>
      </c>
      <c r="P50" s="55" t="s">
        <v>48</v>
      </c>
    </row>
    <row r="51" spans="1:16">
      <c r="A51" s="70" t="s">
        <v>110</v>
      </c>
      <c r="B51" s="68" t="s">
        <v>61</v>
      </c>
      <c r="C51" s="67" t="s">
        <v>29</v>
      </c>
      <c r="D51" s="29"/>
      <c r="E51" s="38"/>
      <c r="F51" s="38"/>
      <c r="G51" s="29">
        <f>SUM(G52:G52)</f>
        <v>4.7130000000000001</v>
      </c>
      <c r="H51" s="29">
        <f>SUM(H52:H52)</f>
        <v>4.92</v>
      </c>
      <c r="I51" s="29"/>
      <c r="J51" s="37"/>
      <c r="K51" s="37"/>
      <c r="L51" s="29">
        <f>SUM(L52:L52)</f>
        <v>4.7130000000000001</v>
      </c>
      <c r="M51" s="29">
        <f>SUM(M52:M52)</f>
        <v>4.92</v>
      </c>
      <c r="N51" s="29">
        <f>SUM(N52:N52)</f>
        <v>4.92</v>
      </c>
      <c r="O51" s="37"/>
      <c r="P51" s="37"/>
    </row>
    <row r="52" spans="1:16" ht="25.5">
      <c r="A52" s="57" t="s">
        <v>111</v>
      </c>
      <c r="B52" s="27" t="s">
        <v>112</v>
      </c>
      <c r="C52" s="73" t="s">
        <v>113</v>
      </c>
      <c r="D52" s="30" t="s">
        <v>139</v>
      </c>
      <c r="E52" s="40">
        <v>2018</v>
      </c>
      <c r="F52" s="40">
        <v>2018</v>
      </c>
      <c r="G52" s="31">
        <v>4.7130000000000001</v>
      </c>
      <c r="H52" s="30">
        <v>4.92</v>
      </c>
      <c r="I52" s="58">
        <v>42736</v>
      </c>
      <c r="J52" s="55" t="s">
        <v>48</v>
      </c>
      <c r="K52" s="55" t="s">
        <v>48</v>
      </c>
      <c r="L52" s="31">
        <v>4.7130000000000001</v>
      </c>
      <c r="M52" s="30">
        <v>4.92</v>
      </c>
      <c r="N52" s="30">
        <v>4.92</v>
      </c>
      <c r="O52" s="55" t="s">
        <v>48</v>
      </c>
      <c r="P52" s="55" t="s">
        <v>48</v>
      </c>
    </row>
    <row r="53" spans="1:16" ht="18" customHeight="1">
      <c r="A53" s="88"/>
      <c r="B53" s="89"/>
      <c r="C53" s="8"/>
      <c r="D53" s="8"/>
      <c r="E53" s="8"/>
      <c r="F53" s="8"/>
      <c r="G53" s="59"/>
      <c r="H53" s="8"/>
      <c r="I53" s="8"/>
      <c r="J53" s="8"/>
      <c r="K53" s="8"/>
      <c r="L53" s="8"/>
      <c r="M53" s="8"/>
      <c r="N53" s="8"/>
      <c r="O53" s="8"/>
      <c r="P53" s="8"/>
    </row>
    <row r="54" spans="1:16" ht="18" customHeight="1">
      <c r="A54" s="88"/>
      <c r="B54" s="89"/>
      <c r="C54" s="8"/>
      <c r="D54" s="8"/>
      <c r="E54" s="8"/>
      <c r="F54" s="8"/>
      <c r="G54" s="59"/>
      <c r="H54" s="8"/>
      <c r="I54" s="8"/>
      <c r="J54" s="8"/>
      <c r="K54" s="8"/>
      <c r="L54" s="8"/>
      <c r="M54" s="8"/>
      <c r="N54" s="8"/>
      <c r="O54" s="8"/>
      <c r="P54" s="8"/>
    </row>
    <row r="55" spans="1:16" ht="18" customHeight="1">
      <c r="A55" s="88"/>
      <c r="B55" s="89"/>
      <c r="C55" s="8"/>
      <c r="D55" s="8"/>
      <c r="E55" s="8"/>
      <c r="F55" s="8"/>
      <c r="G55" s="59"/>
      <c r="H55" s="8"/>
      <c r="I55" s="8"/>
      <c r="J55" s="8"/>
      <c r="K55" s="8"/>
      <c r="L55" s="8"/>
      <c r="M55" s="8"/>
      <c r="N55" s="8"/>
      <c r="O55" s="8"/>
      <c r="P55" s="8"/>
    </row>
    <row r="56" spans="1:16" ht="18" customHeight="1">
      <c r="A56" s="88"/>
      <c r="B56" s="89"/>
      <c r="C56" s="8"/>
      <c r="D56" s="8"/>
      <c r="E56" s="8"/>
      <c r="F56" s="8"/>
      <c r="G56" s="59"/>
      <c r="H56" s="8"/>
      <c r="I56" s="8"/>
      <c r="J56" s="8"/>
      <c r="K56" s="8"/>
      <c r="L56" s="8"/>
      <c r="M56" s="8"/>
      <c r="N56" s="8"/>
      <c r="O56" s="8"/>
      <c r="P56" s="8"/>
    </row>
    <row r="57" spans="1:16" ht="18" customHeight="1">
      <c r="A57" s="88"/>
      <c r="B57" s="89"/>
      <c r="C57" s="8"/>
      <c r="D57" s="8"/>
      <c r="E57" s="8"/>
      <c r="F57" s="8"/>
      <c r="G57" s="59"/>
      <c r="H57" s="8"/>
      <c r="I57" s="8"/>
      <c r="J57" s="8"/>
      <c r="K57" s="8"/>
      <c r="L57" s="8"/>
      <c r="M57" s="8"/>
      <c r="N57" s="8"/>
      <c r="O57" s="8"/>
      <c r="P57" s="8"/>
    </row>
    <row r="58" spans="1:16" ht="18" customHeight="1">
      <c r="A58" s="88"/>
      <c r="B58" s="89"/>
      <c r="C58" s="8"/>
      <c r="D58" s="8"/>
      <c r="E58" s="8"/>
      <c r="F58" s="8"/>
      <c r="G58" s="59"/>
      <c r="H58" s="8"/>
      <c r="I58" s="8"/>
      <c r="J58" s="8"/>
      <c r="K58" s="8"/>
      <c r="L58" s="8"/>
      <c r="M58" s="8"/>
      <c r="N58" s="8"/>
      <c r="O58" s="8"/>
      <c r="P58" s="8"/>
    </row>
    <row r="59" spans="1:16" ht="18" customHeight="1">
      <c r="A59" s="88"/>
      <c r="B59" s="89"/>
      <c r="C59" s="8"/>
      <c r="D59" s="8"/>
      <c r="E59" s="8"/>
      <c r="F59" s="8"/>
      <c r="G59" s="59"/>
      <c r="H59" s="8"/>
      <c r="I59" s="8"/>
      <c r="J59" s="8"/>
      <c r="K59" s="8"/>
      <c r="L59" s="8"/>
      <c r="M59" s="8"/>
      <c r="N59" s="8"/>
      <c r="O59" s="8"/>
      <c r="P59" s="8"/>
    </row>
    <row r="60" spans="1:16" ht="18" customHeight="1">
      <c r="A60" s="88"/>
      <c r="B60" s="89"/>
      <c r="C60" s="8"/>
      <c r="D60" s="8"/>
      <c r="E60" s="8"/>
      <c r="F60" s="8"/>
      <c r="G60" s="59"/>
      <c r="H60" s="8"/>
      <c r="I60" s="8"/>
      <c r="J60" s="8"/>
      <c r="K60" s="8"/>
      <c r="L60" s="8"/>
      <c r="M60" s="8"/>
      <c r="N60" s="8"/>
      <c r="O60" s="8"/>
      <c r="P60" s="8"/>
    </row>
    <row r="61" spans="1:16" ht="18" customHeight="1">
      <c r="A61" s="88"/>
      <c r="B61" s="89"/>
      <c r="C61" s="8"/>
      <c r="D61" s="8"/>
      <c r="E61" s="8"/>
      <c r="F61" s="8"/>
      <c r="G61" s="59"/>
      <c r="H61" s="8"/>
      <c r="I61" s="8"/>
      <c r="J61" s="8"/>
      <c r="K61" s="8"/>
      <c r="L61" s="8"/>
      <c r="M61" s="8"/>
      <c r="N61" s="8"/>
      <c r="O61" s="8"/>
      <c r="P61" s="8"/>
    </row>
    <row r="62" spans="1:16" ht="18" customHeight="1">
      <c r="A62" s="88"/>
      <c r="B62" s="89"/>
      <c r="C62" s="8"/>
      <c r="D62" s="8"/>
      <c r="E62" s="8"/>
      <c r="F62" s="8"/>
      <c r="G62" s="59"/>
      <c r="H62" s="8"/>
      <c r="I62" s="8"/>
      <c r="J62" s="8"/>
      <c r="K62" s="8"/>
      <c r="L62" s="8"/>
      <c r="M62" s="8"/>
      <c r="N62" s="8"/>
      <c r="O62" s="8"/>
      <c r="P62" s="8"/>
    </row>
    <row r="63" spans="1:16" ht="18" customHeight="1">
      <c r="A63" s="88"/>
      <c r="B63" s="89"/>
      <c r="C63" s="8"/>
      <c r="D63" s="8"/>
      <c r="E63" s="8"/>
      <c r="F63" s="8"/>
      <c r="G63" s="59"/>
      <c r="H63" s="8"/>
      <c r="I63" s="8"/>
      <c r="J63" s="8"/>
      <c r="K63" s="8"/>
      <c r="L63" s="8"/>
      <c r="M63" s="8"/>
      <c r="N63" s="8"/>
      <c r="O63" s="8"/>
      <c r="P63" s="8"/>
    </row>
    <row r="64" spans="1:16" ht="18" customHeight="1">
      <c r="A64" s="88"/>
      <c r="B64" s="89"/>
      <c r="C64" s="8"/>
      <c r="D64" s="8"/>
      <c r="E64" s="8"/>
      <c r="F64" s="8"/>
      <c r="G64" s="59"/>
      <c r="H64" s="8"/>
      <c r="I64" s="8"/>
      <c r="J64" s="8"/>
      <c r="K64" s="8"/>
      <c r="L64" s="8"/>
      <c r="M64" s="8"/>
      <c r="N64" s="8"/>
      <c r="O64" s="8"/>
      <c r="P64" s="8"/>
    </row>
    <row r="65" spans="1:16" ht="18" customHeight="1">
      <c r="A65" s="88"/>
      <c r="B65" s="89"/>
      <c r="C65" s="8"/>
      <c r="D65" s="8"/>
      <c r="E65" s="8"/>
      <c r="F65" s="8"/>
      <c r="G65" s="59"/>
      <c r="H65" s="8"/>
      <c r="I65" s="8"/>
      <c r="J65" s="8"/>
      <c r="K65" s="8"/>
      <c r="L65" s="8"/>
      <c r="M65" s="8"/>
      <c r="N65" s="8"/>
      <c r="O65" s="8"/>
      <c r="P65" s="8"/>
    </row>
    <row r="66" spans="1:16" ht="18" customHeight="1">
      <c r="A66" s="88"/>
      <c r="B66" s="89"/>
      <c r="C66" s="8"/>
      <c r="D66" s="8"/>
      <c r="E66" s="8"/>
      <c r="F66" s="8"/>
      <c r="G66" s="59"/>
      <c r="H66" s="8"/>
      <c r="I66" s="8"/>
      <c r="J66" s="8"/>
      <c r="K66" s="8"/>
      <c r="L66" s="8"/>
      <c r="M66" s="8"/>
      <c r="N66" s="8"/>
      <c r="O66" s="8"/>
      <c r="P66" s="8"/>
    </row>
    <row r="67" spans="1:16" ht="18" customHeight="1">
      <c r="A67" s="88"/>
      <c r="B67" s="89"/>
      <c r="C67" s="8"/>
      <c r="D67" s="8"/>
      <c r="E67" s="8"/>
      <c r="F67" s="8"/>
      <c r="G67" s="59"/>
      <c r="H67" s="8"/>
      <c r="I67" s="8"/>
      <c r="J67" s="8"/>
      <c r="K67" s="8"/>
      <c r="L67" s="8"/>
      <c r="M67" s="8"/>
      <c r="N67" s="8"/>
      <c r="O67" s="8"/>
      <c r="P67" s="8"/>
    </row>
    <row r="68" spans="1:16" ht="18" customHeight="1">
      <c r="A68" s="88"/>
      <c r="B68" s="89"/>
      <c r="C68" s="8"/>
      <c r="D68" s="8"/>
      <c r="E68" s="8"/>
      <c r="F68" s="8"/>
      <c r="G68" s="59"/>
      <c r="H68" s="8"/>
      <c r="I68" s="8"/>
      <c r="J68" s="8"/>
      <c r="K68" s="8"/>
      <c r="L68" s="8"/>
      <c r="M68" s="8"/>
      <c r="N68" s="8"/>
      <c r="O68" s="8"/>
      <c r="P68" s="8"/>
    </row>
    <row r="69" spans="1:16" ht="18" customHeight="1">
      <c r="A69" s="88"/>
      <c r="B69" s="89"/>
      <c r="C69" s="8"/>
      <c r="D69" s="8"/>
      <c r="E69" s="8"/>
      <c r="F69" s="8"/>
      <c r="G69" s="59"/>
      <c r="H69" s="8"/>
      <c r="I69" s="8"/>
      <c r="J69" s="8"/>
      <c r="K69" s="8"/>
      <c r="L69" s="8"/>
      <c r="M69" s="8"/>
      <c r="N69" s="8"/>
      <c r="O69" s="8"/>
      <c r="P69" s="8"/>
    </row>
    <row r="70" spans="1:16" ht="18" customHeight="1">
      <c r="A70" s="88"/>
      <c r="B70" s="89"/>
      <c r="C70" s="8"/>
      <c r="D70" s="8"/>
      <c r="E70" s="8"/>
      <c r="F70" s="8"/>
      <c r="G70" s="59"/>
      <c r="H70" s="8"/>
      <c r="I70" s="8"/>
      <c r="J70" s="8"/>
      <c r="K70" s="8"/>
      <c r="L70" s="8"/>
      <c r="M70" s="8"/>
      <c r="N70" s="8"/>
      <c r="O70" s="8"/>
      <c r="P70" s="8"/>
    </row>
    <row r="71" spans="1:16" ht="18" customHeight="1">
      <c r="A71" s="88"/>
      <c r="B71" s="89"/>
      <c r="C71" s="8"/>
      <c r="D71" s="8"/>
      <c r="E71" s="8"/>
      <c r="F71" s="8"/>
      <c r="G71" s="59"/>
      <c r="H71" s="8"/>
      <c r="I71" s="8"/>
      <c r="J71" s="8"/>
      <c r="K71" s="8"/>
      <c r="L71" s="8"/>
      <c r="M71" s="8"/>
      <c r="N71" s="8"/>
      <c r="O71" s="8"/>
      <c r="P71" s="8"/>
    </row>
    <row r="72" spans="1:16" ht="18" customHeight="1">
      <c r="A72" s="88"/>
      <c r="B72" s="89"/>
      <c r="C72" s="8"/>
      <c r="D72" s="8"/>
      <c r="E72" s="8"/>
      <c r="F72" s="8"/>
      <c r="G72" s="59"/>
      <c r="H72" s="8"/>
      <c r="I72" s="8"/>
      <c r="J72" s="8"/>
      <c r="K72" s="8"/>
      <c r="L72" s="8"/>
      <c r="M72" s="8"/>
      <c r="N72" s="8"/>
      <c r="O72" s="8"/>
      <c r="P72" s="8"/>
    </row>
    <row r="73" spans="1:16" ht="18" customHeight="1">
      <c r="A73" s="88"/>
      <c r="B73" s="89"/>
      <c r="C73" s="8"/>
      <c r="D73" s="8"/>
      <c r="E73" s="8"/>
      <c r="F73" s="8"/>
      <c r="G73" s="59"/>
      <c r="H73" s="8"/>
      <c r="I73" s="8"/>
      <c r="J73" s="8"/>
      <c r="K73" s="8"/>
      <c r="L73" s="8"/>
      <c r="M73" s="8"/>
      <c r="N73" s="8"/>
      <c r="O73" s="8"/>
      <c r="P73" s="8"/>
    </row>
    <row r="74" spans="1:16" ht="18" customHeight="1">
      <c r="A74" s="88"/>
      <c r="B74" s="89"/>
      <c r="C74" s="8"/>
      <c r="D74" s="8"/>
      <c r="E74" s="8"/>
      <c r="F74" s="8"/>
      <c r="G74" s="59"/>
      <c r="H74" s="8"/>
      <c r="I74" s="8"/>
      <c r="J74" s="8"/>
      <c r="K74" s="8"/>
      <c r="L74" s="8"/>
      <c r="M74" s="8"/>
      <c r="N74" s="8"/>
      <c r="O74" s="8"/>
      <c r="P74" s="8"/>
    </row>
    <row r="75" spans="1:16" ht="18" customHeight="1">
      <c r="A75" s="88"/>
      <c r="B75" s="89"/>
      <c r="C75" s="8"/>
      <c r="D75" s="8"/>
      <c r="E75" s="8"/>
      <c r="F75" s="8"/>
      <c r="G75" s="59"/>
      <c r="H75" s="8"/>
      <c r="I75" s="8"/>
      <c r="J75" s="8"/>
      <c r="K75" s="8"/>
      <c r="L75" s="8"/>
      <c r="M75" s="8"/>
      <c r="N75" s="8"/>
      <c r="O75" s="8"/>
      <c r="P75" s="8"/>
    </row>
    <row r="76" spans="1:16" ht="18" customHeight="1">
      <c r="A76" s="88"/>
      <c r="B76" s="89"/>
      <c r="C76" s="8"/>
      <c r="D76" s="8"/>
      <c r="E76" s="8"/>
      <c r="F76" s="8"/>
      <c r="G76" s="59"/>
      <c r="H76" s="8"/>
      <c r="I76" s="8"/>
      <c r="J76" s="8"/>
      <c r="K76" s="8"/>
      <c r="L76" s="8"/>
      <c r="M76" s="8"/>
      <c r="N76" s="8"/>
      <c r="O76" s="8"/>
      <c r="P76" s="8"/>
    </row>
    <row r="77" spans="1:16">
      <c r="A77" s="88"/>
      <c r="B77" s="89"/>
      <c r="C77" s="8"/>
      <c r="D77" s="8"/>
      <c r="E77" s="8"/>
      <c r="F77" s="8"/>
      <c r="G77" s="59"/>
      <c r="H77" s="8"/>
      <c r="I77" s="8"/>
      <c r="J77" s="8"/>
      <c r="K77" s="8"/>
      <c r="L77" s="8"/>
      <c r="M77" s="8"/>
      <c r="N77" s="8"/>
      <c r="O77" s="8"/>
      <c r="P77" s="8"/>
    </row>
    <row r="78" spans="1:16">
      <c r="A78" s="88"/>
      <c r="B78" s="89"/>
      <c r="C78" s="8"/>
      <c r="D78" s="8"/>
      <c r="E78" s="8"/>
      <c r="F78" s="8"/>
      <c r="G78" s="59"/>
      <c r="H78" s="8"/>
      <c r="I78" s="8"/>
      <c r="J78" s="8"/>
      <c r="K78" s="8"/>
      <c r="L78" s="8"/>
      <c r="M78" s="8"/>
      <c r="N78" s="8"/>
      <c r="O78" s="8"/>
      <c r="P78" s="8"/>
    </row>
    <row r="79" spans="1:16">
      <c r="A79" s="88"/>
      <c r="B79" s="89"/>
      <c r="C79" s="8"/>
      <c r="D79" s="8"/>
      <c r="E79" s="8"/>
      <c r="F79" s="8"/>
      <c r="G79" s="59"/>
      <c r="H79" s="8"/>
      <c r="I79" s="8"/>
      <c r="J79" s="8"/>
      <c r="K79" s="8"/>
      <c r="L79" s="8"/>
      <c r="M79" s="8"/>
      <c r="N79" s="8"/>
      <c r="O79" s="8"/>
      <c r="P79" s="8"/>
    </row>
    <row r="80" spans="1:16">
      <c r="A80" s="88"/>
      <c r="B80" s="89"/>
      <c r="C80" s="8"/>
      <c r="D80" s="8"/>
      <c r="E80" s="8"/>
      <c r="F80" s="8"/>
      <c r="G80" s="59"/>
      <c r="H80" s="8"/>
      <c r="I80" s="8"/>
      <c r="J80" s="8"/>
      <c r="K80" s="8"/>
      <c r="L80" s="8"/>
      <c r="M80" s="8"/>
      <c r="N80" s="8"/>
      <c r="O80" s="8"/>
      <c r="P80" s="8"/>
    </row>
    <row r="81" spans="1:16">
      <c r="A81" s="88"/>
      <c r="B81" s="89"/>
      <c r="C81" s="8"/>
      <c r="D81" s="8"/>
      <c r="E81" s="8"/>
      <c r="F81" s="8"/>
      <c r="G81" s="59"/>
      <c r="H81" s="8"/>
      <c r="I81" s="8"/>
      <c r="J81" s="8"/>
      <c r="K81" s="8"/>
      <c r="L81" s="8"/>
      <c r="M81" s="8"/>
      <c r="N81" s="8"/>
      <c r="O81" s="8"/>
      <c r="P81" s="8"/>
    </row>
    <row r="82" spans="1:16">
      <c r="A82" s="88"/>
      <c r="B82" s="89"/>
      <c r="C82" s="8"/>
      <c r="D82" s="8"/>
      <c r="E82" s="8"/>
      <c r="F82" s="8"/>
      <c r="G82" s="59"/>
      <c r="H82" s="8"/>
      <c r="I82" s="8"/>
      <c r="J82" s="8"/>
      <c r="K82" s="8"/>
      <c r="L82" s="8"/>
      <c r="M82" s="8"/>
      <c r="N82" s="8"/>
      <c r="O82" s="8"/>
      <c r="P82" s="8"/>
    </row>
    <row r="83" spans="1:16">
      <c r="A83" s="88"/>
      <c r="B83" s="89"/>
      <c r="C83" s="8"/>
      <c r="D83" s="8"/>
      <c r="E83" s="8"/>
      <c r="F83" s="8"/>
      <c r="G83" s="59"/>
      <c r="H83" s="8"/>
      <c r="I83" s="8"/>
      <c r="J83" s="8"/>
      <c r="K83" s="8"/>
      <c r="L83" s="8"/>
      <c r="M83" s="8"/>
      <c r="N83" s="8"/>
      <c r="O83" s="8"/>
      <c r="P83" s="8"/>
    </row>
    <row r="84" spans="1:16">
      <c r="A84" s="88"/>
      <c r="B84" s="89"/>
      <c r="C84" s="8"/>
      <c r="D84" s="8"/>
      <c r="E84" s="8"/>
      <c r="F84" s="8"/>
      <c r="G84" s="59"/>
      <c r="H84" s="8"/>
      <c r="I84" s="8"/>
      <c r="J84" s="8"/>
      <c r="K84" s="8"/>
      <c r="L84" s="8"/>
      <c r="M84" s="8"/>
      <c r="N84" s="8"/>
      <c r="O84" s="8"/>
      <c r="P84" s="8"/>
    </row>
    <row r="85" spans="1:16">
      <c r="A85" s="88"/>
      <c r="B85" s="89"/>
      <c r="C85" s="8"/>
      <c r="D85" s="8"/>
      <c r="E85" s="8"/>
      <c r="F85" s="8"/>
      <c r="G85" s="59"/>
      <c r="H85" s="8"/>
      <c r="I85" s="8"/>
      <c r="J85" s="8"/>
      <c r="K85" s="8"/>
      <c r="L85" s="8"/>
      <c r="M85" s="8"/>
      <c r="N85" s="8"/>
      <c r="O85" s="8"/>
      <c r="P85" s="8"/>
    </row>
    <row r="86" spans="1:16">
      <c r="A86" s="88"/>
      <c r="B86" s="89"/>
      <c r="C86" s="8"/>
      <c r="D86" s="8"/>
      <c r="E86" s="8"/>
      <c r="F86" s="8"/>
      <c r="G86" s="59"/>
      <c r="H86" s="8"/>
      <c r="I86" s="8"/>
      <c r="J86" s="8"/>
      <c r="K86" s="8"/>
      <c r="L86" s="8"/>
      <c r="M86" s="8"/>
      <c r="N86" s="8"/>
      <c r="O86" s="8"/>
      <c r="P86" s="8"/>
    </row>
    <row r="87" spans="1:16">
      <c r="A87" s="88"/>
      <c r="B87" s="89"/>
      <c r="C87" s="8"/>
      <c r="D87" s="8"/>
      <c r="E87" s="8"/>
      <c r="F87" s="8"/>
      <c r="G87" s="59"/>
      <c r="H87" s="8"/>
      <c r="I87" s="8"/>
      <c r="J87" s="8"/>
      <c r="K87" s="8"/>
      <c r="L87" s="8"/>
      <c r="M87" s="8"/>
      <c r="N87" s="8"/>
      <c r="O87" s="8"/>
      <c r="P87" s="8"/>
    </row>
    <row r="88" spans="1:16">
      <c r="A88" s="88"/>
      <c r="B88" s="89"/>
      <c r="C88" s="8"/>
      <c r="D88" s="8"/>
      <c r="E88" s="8"/>
      <c r="F88" s="8"/>
      <c r="G88" s="59"/>
      <c r="H88" s="8"/>
      <c r="I88" s="8"/>
      <c r="J88" s="8"/>
      <c r="K88" s="8"/>
      <c r="L88" s="8"/>
      <c r="M88" s="8"/>
      <c r="N88" s="8"/>
      <c r="O88" s="8"/>
      <c r="P88" s="8"/>
    </row>
    <row r="89" spans="1:16">
      <c r="A89" s="88"/>
      <c r="B89" s="89"/>
      <c r="C89" s="8"/>
      <c r="D89" s="8"/>
      <c r="E89" s="8"/>
      <c r="F89" s="8"/>
      <c r="G89" s="59"/>
      <c r="H89" s="8"/>
      <c r="I89" s="8"/>
      <c r="J89" s="8"/>
      <c r="K89" s="8"/>
      <c r="L89" s="8"/>
      <c r="M89" s="8"/>
      <c r="N89" s="8"/>
      <c r="O89" s="8"/>
      <c r="P89" s="8"/>
    </row>
    <row r="90" spans="1:16">
      <c r="A90" s="88"/>
      <c r="B90" s="89"/>
      <c r="C90" s="8"/>
      <c r="D90" s="8"/>
      <c r="E90" s="8"/>
      <c r="F90" s="8"/>
      <c r="G90" s="59"/>
      <c r="H90" s="8"/>
      <c r="I90" s="8"/>
      <c r="J90" s="8"/>
      <c r="K90" s="8"/>
      <c r="L90" s="8"/>
      <c r="M90" s="8"/>
      <c r="N90" s="8"/>
      <c r="O90" s="8"/>
      <c r="P90" s="8"/>
    </row>
    <row r="92" spans="1:16" ht="55.5" customHeight="1">
      <c r="A92" s="238"/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9"/>
      <c r="N92" s="9"/>
    </row>
    <row r="93" spans="1:16" ht="40.5" customHeight="1">
      <c r="A93" s="239"/>
      <c r="B93" s="239"/>
      <c r="C93" s="239"/>
      <c r="D93" s="239"/>
      <c r="E93" s="239"/>
      <c r="F93" s="239"/>
      <c r="G93" s="239"/>
      <c r="H93" s="239"/>
      <c r="I93" s="239"/>
      <c r="J93" s="239"/>
      <c r="K93" s="239"/>
      <c r="L93" s="239"/>
      <c r="M93" s="10"/>
      <c r="N93" s="10"/>
    </row>
    <row r="94" spans="1:16" ht="31.5" customHeight="1">
      <c r="A94" s="239"/>
      <c r="B94" s="239"/>
      <c r="C94" s="239"/>
      <c r="D94" s="239"/>
      <c r="E94" s="239"/>
      <c r="F94" s="239"/>
      <c r="G94" s="239"/>
      <c r="H94" s="239"/>
      <c r="I94" s="239"/>
      <c r="J94" s="239"/>
      <c r="K94" s="239"/>
      <c r="L94" s="239"/>
      <c r="M94" s="10"/>
      <c r="N94" s="10"/>
    </row>
    <row r="95" spans="1:16" ht="37.5" customHeight="1">
      <c r="A95" s="239"/>
      <c r="B95" s="239"/>
      <c r="C95" s="239"/>
      <c r="D95" s="239"/>
      <c r="E95" s="239"/>
      <c r="F95" s="239"/>
      <c r="G95" s="239"/>
      <c r="H95" s="239"/>
      <c r="I95" s="239"/>
      <c r="J95" s="239"/>
      <c r="K95" s="239"/>
      <c r="L95" s="239"/>
      <c r="M95" s="10"/>
      <c r="N95" s="10"/>
    </row>
    <row r="96" spans="1:16" ht="38.25" customHeight="1">
      <c r="A96" s="239"/>
      <c r="B96" s="239"/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10"/>
      <c r="N96" s="10"/>
      <c r="O96" s="9"/>
    </row>
    <row r="97" spans="1:15">
      <c r="A97" s="240"/>
      <c r="B97" s="240"/>
      <c r="C97" s="240"/>
      <c r="D97" s="240"/>
      <c r="E97" s="240"/>
      <c r="F97" s="240"/>
      <c r="G97" s="240"/>
      <c r="H97" s="240"/>
      <c r="I97" s="240"/>
      <c r="J97" s="240"/>
      <c r="K97" s="240"/>
      <c r="L97" s="240"/>
    </row>
    <row r="98" spans="1:15">
      <c r="B98" s="241"/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</row>
    <row r="99" spans="1:15"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</row>
    <row r="100" spans="1:15"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</row>
    <row r="101" spans="1:15">
      <c r="B101" s="236"/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</row>
    <row r="102" spans="1:15">
      <c r="B102" s="11"/>
    </row>
    <row r="103" spans="1:15"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</row>
  </sheetData>
  <mergeCells count="26">
    <mergeCell ref="L2:P2"/>
    <mergeCell ref="A97:L97"/>
    <mergeCell ref="B98:O98"/>
    <mergeCell ref="B99:O99"/>
    <mergeCell ref="B100:O100"/>
    <mergeCell ref="G9:I9"/>
    <mergeCell ref="L9:M9"/>
    <mergeCell ref="J8:J10"/>
    <mergeCell ref="K8:K10"/>
    <mergeCell ref="L8:M8"/>
    <mergeCell ref="N8:N9"/>
    <mergeCell ref="O8:P9"/>
    <mergeCell ref="A8:A10"/>
    <mergeCell ref="B8:B10"/>
    <mergeCell ref="C8:C10"/>
    <mergeCell ref="D8:D10"/>
    <mergeCell ref="E8:E10"/>
    <mergeCell ref="F8:F9"/>
    <mergeCell ref="G8:I8"/>
    <mergeCell ref="B101:O101"/>
    <mergeCell ref="B103:O103"/>
    <mergeCell ref="A92:L92"/>
    <mergeCell ref="A93:L93"/>
    <mergeCell ref="A94:L94"/>
    <mergeCell ref="A95:L95"/>
    <mergeCell ref="A96:L96"/>
  </mergeCells>
  <conditionalFormatting sqref="B50">
    <cfRule type="cellIs" dxfId="4" priority="1" stopIfTrue="1" operator="equal">
      <formula>0</formula>
    </cfRule>
  </conditionalFormatting>
  <printOptions horizontalCentered="1"/>
  <pageMargins left="0" right="0" top="0.78740157480314965" bottom="0" header="0" footer="0"/>
  <pageSetup paperSize="9" scale="48" fitToHeight="0" orientation="landscape" horizontalDpi="300" verticalDpi="300" r:id="rId1"/>
  <headerFooter differentFirst="1"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58"/>
  <sheetViews>
    <sheetView topLeftCell="N52" zoomScale="70" zoomScaleNormal="70" zoomScaleSheetLayoutView="55" workbookViewId="0">
      <selection activeCell="AC4" sqref="AC4"/>
    </sheetView>
  </sheetViews>
  <sheetFormatPr defaultRowHeight="12.75"/>
  <cols>
    <col min="1" max="1" width="10.625" style="183" customWidth="1"/>
    <col min="2" max="2" width="73.625" style="183" customWidth="1"/>
    <col min="3" max="3" width="24.625" style="183" customWidth="1"/>
    <col min="4" max="4" width="8.75" style="183" customWidth="1"/>
    <col min="5" max="5" width="8.25" style="183" customWidth="1"/>
    <col min="6" max="6" width="10.375" style="183" customWidth="1"/>
    <col min="7" max="7" width="7.625" style="183" customWidth="1"/>
    <col min="8" max="8" width="11.75" style="183" customWidth="1"/>
    <col min="9" max="9" width="7.625" style="183" customWidth="1"/>
    <col min="10" max="10" width="9.25" style="183" customWidth="1"/>
    <col min="11" max="11" width="16.75" style="183" customWidth="1"/>
    <col min="12" max="12" width="13.625" style="183" customWidth="1"/>
    <col min="13" max="13" width="14.25" style="183" customWidth="1"/>
    <col min="14" max="14" width="14.875" style="183" customWidth="1"/>
    <col min="15" max="16" width="10.625" style="183" customWidth="1"/>
    <col min="17" max="17" width="7.625" style="183" customWidth="1"/>
    <col min="18" max="18" width="5.875" style="183" customWidth="1"/>
    <col min="19" max="19" width="11.75" style="183" customWidth="1"/>
    <col min="20" max="20" width="14.5" style="183" customWidth="1"/>
    <col min="21" max="21" width="12.875" style="183" customWidth="1"/>
    <col min="22" max="22" width="8.25" style="183" customWidth="1"/>
    <col min="23" max="23" width="6.125" style="183" customWidth="1"/>
    <col min="24" max="24" width="11.875" style="183" customWidth="1"/>
    <col min="25" max="25" width="13.625" style="183" customWidth="1"/>
    <col min="26" max="26" width="7.375" style="183" customWidth="1"/>
    <col min="27" max="16384" width="9" style="183"/>
  </cols>
  <sheetData>
    <row r="1" spans="1:26">
      <c r="Z1" s="25" t="s">
        <v>473</v>
      </c>
    </row>
    <row r="2" spans="1:26">
      <c r="Z2" s="26" t="s">
        <v>211</v>
      </c>
    </row>
    <row r="3" spans="1:26" s="1" customFormat="1" ht="15.75">
      <c r="G3" s="41"/>
      <c r="O3" s="44"/>
    </row>
    <row r="4" spans="1:26" s="1" customFormat="1" ht="18.75">
      <c r="A4" s="86"/>
      <c r="B4" s="86"/>
      <c r="C4" s="86"/>
      <c r="D4" s="13" t="s">
        <v>199</v>
      </c>
      <c r="E4" s="13"/>
      <c r="F4" s="13"/>
      <c r="G4" s="13"/>
      <c r="H4" s="13"/>
      <c r="I4" s="13"/>
      <c r="J4" s="13"/>
      <c r="K4" s="13"/>
    </row>
    <row r="5" spans="1:26" s="1" customFormat="1" ht="18.75" customHeight="1">
      <c r="A5" s="87"/>
      <c r="B5" s="87"/>
      <c r="C5" s="87"/>
      <c r="D5" s="46" t="s">
        <v>471</v>
      </c>
      <c r="E5" s="46"/>
      <c r="F5" s="46"/>
      <c r="G5" s="46"/>
      <c r="H5" s="46"/>
      <c r="I5" s="46"/>
      <c r="J5" s="46"/>
      <c r="K5" s="46"/>
    </row>
    <row r="6" spans="1:26" s="1" customFormat="1" ht="18.75">
      <c r="A6" s="14"/>
      <c r="B6" s="14"/>
      <c r="C6" s="14"/>
      <c r="D6" s="13" t="s">
        <v>212</v>
      </c>
      <c r="E6" s="13"/>
      <c r="F6" s="13"/>
      <c r="G6" s="13"/>
      <c r="H6" s="13"/>
      <c r="I6" s="13"/>
      <c r="J6" s="13"/>
      <c r="K6" s="13"/>
    </row>
    <row r="7" spans="1:26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63.75" customHeight="1">
      <c r="A8" s="291" t="s">
        <v>1</v>
      </c>
      <c r="B8" s="291" t="s">
        <v>2</v>
      </c>
      <c r="C8" s="291" t="s">
        <v>115</v>
      </c>
      <c r="D8" s="291" t="s">
        <v>116</v>
      </c>
      <c r="E8" s="291" t="s">
        <v>117</v>
      </c>
      <c r="F8" s="291" t="s">
        <v>118</v>
      </c>
      <c r="G8" s="291" t="s">
        <v>119</v>
      </c>
      <c r="H8" s="291"/>
      <c r="I8" s="291"/>
      <c r="J8" s="291" t="s">
        <v>120</v>
      </c>
      <c r="K8" s="291" t="s">
        <v>391</v>
      </c>
      <c r="L8" s="291" t="s">
        <v>121</v>
      </c>
      <c r="M8" s="291"/>
      <c r="N8" s="291" t="s">
        <v>122</v>
      </c>
      <c r="O8" s="291" t="s">
        <v>123</v>
      </c>
      <c r="P8" s="291"/>
      <c r="Q8" s="296" t="s">
        <v>458</v>
      </c>
      <c r="R8" s="297"/>
      <c r="S8" s="297"/>
      <c r="T8" s="297"/>
      <c r="U8" s="297"/>
      <c r="V8" s="297"/>
      <c r="W8" s="297"/>
      <c r="X8" s="297"/>
      <c r="Y8" s="297"/>
      <c r="Z8" s="298"/>
    </row>
    <row r="9" spans="1:26">
      <c r="A9" s="291"/>
      <c r="B9" s="291"/>
      <c r="C9" s="291"/>
      <c r="D9" s="291"/>
      <c r="E9" s="291"/>
      <c r="F9" s="291"/>
      <c r="G9" s="291" t="s">
        <v>213</v>
      </c>
      <c r="H9" s="291"/>
      <c r="I9" s="291"/>
      <c r="J9" s="291"/>
      <c r="K9" s="291"/>
      <c r="L9" s="291" t="s">
        <v>213</v>
      </c>
      <c r="M9" s="291"/>
      <c r="N9" s="291"/>
      <c r="O9" s="291"/>
      <c r="P9" s="291"/>
      <c r="Q9" s="291" t="s">
        <v>161</v>
      </c>
      <c r="R9" s="291"/>
      <c r="S9" s="291"/>
      <c r="T9" s="291"/>
      <c r="U9" s="291"/>
      <c r="V9" s="291" t="s">
        <v>125</v>
      </c>
      <c r="W9" s="291"/>
      <c r="X9" s="291"/>
      <c r="Y9" s="291"/>
      <c r="Z9" s="291"/>
    </row>
    <row r="10" spans="1:26" ht="102">
      <c r="A10" s="291"/>
      <c r="B10" s="291"/>
      <c r="C10" s="291"/>
      <c r="D10" s="291"/>
      <c r="E10" s="291"/>
      <c r="F10" s="110" t="s">
        <v>213</v>
      </c>
      <c r="G10" s="110" t="s">
        <v>127</v>
      </c>
      <c r="H10" s="110" t="s">
        <v>128</v>
      </c>
      <c r="I10" s="110" t="s">
        <v>129</v>
      </c>
      <c r="J10" s="291"/>
      <c r="K10" s="291"/>
      <c r="L10" s="110" t="s">
        <v>130</v>
      </c>
      <c r="M10" s="110" t="s">
        <v>131</v>
      </c>
      <c r="N10" s="110" t="s">
        <v>213</v>
      </c>
      <c r="O10" s="110" t="s">
        <v>390</v>
      </c>
      <c r="P10" s="110" t="s">
        <v>470</v>
      </c>
      <c r="Q10" s="110" t="s">
        <v>132</v>
      </c>
      <c r="R10" s="110" t="s">
        <v>133</v>
      </c>
      <c r="S10" s="110" t="s">
        <v>134</v>
      </c>
      <c r="T10" s="110" t="s">
        <v>135</v>
      </c>
      <c r="U10" s="110" t="s">
        <v>136</v>
      </c>
      <c r="V10" s="110" t="s">
        <v>132</v>
      </c>
      <c r="W10" s="110" t="s">
        <v>133</v>
      </c>
      <c r="X10" s="110" t="s">
        <v>134</v>
      </c>
      <c r="Y10" s="110" t="s">
        <v>135</v>
      </c>
      <c r="Z10" s="110" t="s">
        <v>136</v>
      </c>
    </row>
    <row r="11" spans="1:26" ht="19.5" hidden="1" customHeight="1">
      <c r="A11" s="110">
        <v>1</v>
      </c>
      <c r="B11" s="110">
        <v>2</v>
      </c>
      <c r="C11" s="110">
        <v>3</v>
      </c>
      <c r="D11" s="110">
        <v>4</v>
      </c>
      <c r="E11" s="110">
        <v>5</v>
      </c>
      <c r="F11" s="110">
        <v>6</v>
      </c>
      <c r="G11" s="110">
        <v>8</v>
      </c>
      <c r="H11" s="110">
        <v>9</v>
      </c>
      <c r="I11" s="110">
        <v>10</v>
      </c>
      <c r="J11" s="110">
        <v>14</v>
      </c>
      <c r="K11" s="110">
        <v>15</v>
      </c>
      <c r="L11" s="109" t="s">
        <v>137</v>
      </c>
      <c r="M11" s="109" t="s">
        <v>138</v>
      </c>
      <c r="N11" s="110">
        <v>17</v>
      </c>
      <c r="O11" s="110">
        <v>19</v>
      </c>
      <c r="P11" s="110">
        <v>20</v>
      </c>
      <c r="Q11" s="110">
        <v>22</v>
      </c>
      <c r="R11" s="110">
        <v>23</v>
      </c>
      <c r="S11" s="110">
        <v>24</v>
      </c>
      <c r="T11" s="110">
        <v>25</v>
      </c>
      <c r="U11" s="110">
        <v>26</v>
      </c>
      <c r="V11" s="110">
        <v>33</v>
      </c>
      <c r="W11" s="110">
        <v>34</v>
      </c>
      <c r="X11" s="110">
        <v>35</v>
      </c>
      <c r="Y11" s="110">
        <v>36</v>
      </c>
      <c r="Z11" s="110">
        <v>37</v>
      </c>
    </row>
    <row r="12" spans="1:26">
      <c r="A12" s="102"/>
      <c r="B12" s="9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</row>
    <row r="13" spans="1:26">
      <c r="A13" s="174"/>
      <c r="B13" s="175" t="s">
        <v>28</v>
      </c>
      <c r="C13" s="104" t="s">
        <v>29</v>
      </c>
      <c r="D13" s="104"/>
      <c r="E13" s="104"/>
      <c r="F13" s="104"/>
      <c r="G13" s="104">
        <f>G14+G15</f>
        <v>20.667000000000002</v>
      </c>
      <c r="H13" s="104">
        <f>H14+H15</f>
        <v>34.209999999999994</v>
      </c>
      <c r="I13" s="104"/>
      <c r="J13" s="104"/>
      <c r="K13" s="104"/>
      <c r="L13" s="104">
        <f>L14+L15</f>
        <v>27.212000000000003</v>
      </c>
      <c r="M13" s="104">
        <f>M14+M15</f>
        <v>34.209999999999994</v>
      </c>
      <c r="N13" s="104">
        <f>N14+N15</f>
        <v>34.209999999999994</v>
      </c>
      <c r="O13" s="104"/>
      <c r="P13" s="104"/>
      <c r="Q13" s="104">
        <f>R13+S13+T13+U13</f>
        <v>34.209959999999995</v>
      </c>
      <c r="R13" s="104"/>
      <c r="S13" s="104"/>
      <c r="T13" s="104">
        <f>T14+T15</f>
        <v>22.62696</v>
      </c>
      <c r="U13" s="104">
        <f>U14+U15</f>
        <v>11.582999999999998</v>
      </c>
      <c r="V13" s="104">
        <f>W13+X13+Y13+Z13</f>
        <v>34.209959999999995</v>
      </c>
      <c r="W13" s="104"/>
      <c r="X13" s="104"/>
      <c r="Y13" s="104">
        <f>Y14+Y15</f>
        <v>22.62696</v>
      </c>
      <c r="Z13" s="104">
        <f>Z14+Z15</f>
        <v>11.582999999999998</v>
      </c>
    </row>
    <row r="14" spans="1:26">
      <c r="A14" s="174"/>
      <c r="B14" s="176" t="s">
        <v>30</v>
      </c>
      <c r="C14" s="105" t="s">
        <v>29</v>
      </c>
      <c r="D14" s="104"/>
      <c r="E14" s="104"/>
      <c r="F14" s="104"/>
      <c r="G14" s="104">
        <f>G22+G27+G31+G41</f>
        <v>8.1829999999999998</v>
      </c>
      <c r="H14" s="104">
        <f>H22+H27+H31+H41</f>
        <v>17.053999999999998</v>
      </c>
      <c r="I14" s="104"/>
      <c r="J14" s="104"/>
      <c r="K14" s="104"/>
      <c r="L14" s="104">
        <f>L22+L27+L31+L41</f>
        <v>14.728</v>
      </c>
      <c r="M14" s="104">
        <f>M22+M27+M31+M41</f>
        <v>17.053999999999998</v>
      </c>
      <c r="N14" s="104">
        <f>N22+N27+N31+N41</f>
        <v>17.053999999999998</v>
      </c>
      <c r="O14" s="104"/>
      <c r="P14" s="104"/>
      <c r="Q14" s="104">
        <f t="shared" ref="Q14:Q53" si="0">R14+S14+T14+U14</f>
        <v>17.054760000000002</v>
      </c>
      <c r="R14" s="104"/>
      <c r="S14" s="104"/>
      <c r="T14" s="104">
        <f>T22+T27+T31+T41</f>
        <v>10.01576</v>
      </c>
      <c r="U14" s="104">
        <f>U22+U27+U31+U41</f>
        <v>7.0389999999999997</v>
      </c>
      <c r="V14" s="104">
        <f t="shared" ref="V14:V53" si="1">W14+X14+Y14+Z14</f>
        <v>17.054760000000002</v>
      </c>
      <c r="W14" s="104"/>
      <c r="X14" s="104"/>
      <c r="Y14" s="104">
        <f>Y22+Y27+Y31+Y41</f>
        <v>10.01576</v>
      </c>
      <c r="Z14" s="104">
        <f>Z22+Z27+Z31+Z41</f>
        <v>7.0389999999999997</v>
      </c>
    </row>
    <row r="15" spans="1:26">
      <c r="A15" s="174"/>
      <c r="B15" s="176" t="s">
        <v>31</v>
      </c>
      <c r="C15" s="105" t="s">
        <v>29</v>
      </c>
      <c r="D15" s="104"/>
      <c r="E15" s="104"/>
      <c r="F15" s="104"/>
      <c r="G15" s="104">
        <f>G34+G47</f>
        <v>12.484000000000002</v>
      </c>
      <c r="H15" s="104">
        <f>H34+H44+H52</f>
        <v>17.155999999999999</v>
      </c>
      <c r="I15" s="104"/>
      <c r="J15" s="104"/>
      <c r="K15" s="104"/>
      <c r="L15" s="104">
        <f>L34+L47</f>
        <v>12.484000000000002</v>
      </c>
      <c r="M15" s="104">
        <f>M34+M44+M52</f>
        <v>17.155999999999999</v>
      </c>
      <c r="N15" s="104">
        <f>N34+N44+N52</f>
        <v>17.155999999999999</v>
      </c>
      <c r="O15" s="104"/>
      <c r="P15" s="104"/>
      <c r="Q15" s="104">
        <f t="shared" si="0"/>
        <v>17.155200000000001</v>
      </c>
      <c r="R15" s="104"/>
      <c r="S15" s="104"/>
      <c r="T15" s="104">
        <f>T34+T44+T52</f>
        <v>12.6112</v>
      </c>
      <c r="U15" s="104">
        <f>U34+U44+U52</f>
        <v>4.5439999999999996</v>
      </c>
      <c r="V15" s="104">
        <f t="shared" si="1"/>
        <v>17.155200000000001</v>
      </c>
      <c r="W15" s="104"/>
      <c r="X15" s="104"/>
      <c r="Y15" s="104">
        <f>Y34+Y44+Y52</f>
        <v>12.6112</v>
      </c>
      <c r="Z15" s="104">
        <f>Z34+Z44+Z52</f>
        <v>4.5439999999999996</v>
      </c>
    </row>
    <row r="16" spans="1:26">
      <c r="A16" s="177">
        <v>1</v>
      </c>
      <c r="B16" s="175" t="s">
        <v>32</v>
      </c>
      <c r="C16" s="104" t="s">
        <v>29</v>
      </c>
      <c r="D16" s="104"/>
      <c r="E16" s="104"/>
      <c r="F16" s="104"/>
      <c r="G16" s="104">
        <f>G17+G39</f>
        <v>14.122000000000002</v>
      </c>
      <c r="H16" s="104">
        <f>H17+H39</f>
        <v>26.277000000000001</v>
      </c>
      <c r="I16" s="104"/>
      <c r="J16" s="104"/>
      <c r="K16" s="104"/>
      <c r="L16" s="104">
        <f>L17+L39</f>
        <v>27.212000000000003</v>
      </c>
      <c r="M16" s="104">
        <f>M17+M39</f>
        <v>26.277000000000001</v>
      </c>
      <c r="N16" s="104">
        <f>N17+N39</f>
        <v>26.277000000000001</v>
      </c>
      <c r="O16" s="104"/>
      <c r="P16" s="104"/>
      <c r="Q16" s="104">
        <f t="shared" si="0"/>
        <v>26.276759999999996</v>
      </c>
      <c r="R16" s="104"/>
      <c r="S16" s="104"/>
      <c r="T16" s="104">
        <f>T17+T39</f>
        <v>14.693759999999999</v>
      </c>
      <c r="U16" s="104">
        <f>U17+U39</f>
        <v>11.582999999999998</v>
      </c>
      <c r="V16" s="104">
        <f t="shared" si="1"/>
        <v>26.276759999999996</v>
      </c>
      <c r="W16" s="104"/>
      <c r="X16" s="104"/>
      <c r="Y16" s="104">
        <f>Y17+Y39</f>
        <v>14.693759999999999</v>
      </c>
      <c r="Z16" s="104">
        <f>Z17+Z39</f>
        <v>11.582999999999998</v>
      </c>
    </row>
    <row r="17" spans="1:26">
      <c r="A17" s="178" t="s">
        <v>33</v>
      </c>
      <c r="B17" s="175" t="s">
        <v>34</v>
      </c>
      <c r="C17" s="104" t="s">
        <v>29</v>
      </c>
      <c r="D17" s="104"/>
      <c r="E17" s="104"/>
      <c r="F17" s="104"/>
      <c r="G17" s="104">
        <f>G18</f>
        <v>12.522000000000002</v>
      </c>
      <c r="H17" s="104">
        <f>H18</f>
        <v>12.657999999999999</v>
      </c>
      <c r="I17" s="104"/>
      <c r="J17" s="104"/>
      <c r="K17" s="104"/>
      <c r="L17" s="104">
        <f>L18</f>
        <v>12.522000000000002</v>
      </c>
      <c r="M17" s="104">
        <f>M18</f>
        <v>12.657999999999999</v>
      </c>
      <c r="N17" s="104">
        <f>N18</f>
        <v>12.657999999999999</v>
      </c>
      <c r="O17" s="104"/>
      <c r="P17" s="104"/>
      <c r="Q17" s="104">
        <f t="shared" si="0"/>
        <v>12.657999999999999</v>
      </c>
      <c r="R17" s="104"/>
      <c r="S17" s="104"/>
      <c r="T17" s="104">
        <f>T18</f>
        <v>12.657999999999999</v>
      </c>
      <c r="U17" s="104">
        <f>U18</f>
        <v>0</v>
      </c>
      <c r="V17" s="104">
        <f t="shared" si="1"/>
        <v>12.657999999999999</v>
      </c>
      <c r="W17" s="104"/>
      <c r="X17" s="104"/>
      <c r="Y17" s="104">
        <f>Y18</f>
        <v>12.657999999999999</v>
      </c>
      <c r="Z17" s="104">
        <f>Z18</f>
        <v>0</v>
      </c>
    </row>
    <row r="18" spans="1:26">
      <c r="A18" s="178" t="s">
        <v>35</v>
      </c>
      <c r="B18" s="72" t="s">
        <v>36</v>
      </c>
      <c r="C18" s="104" t="s">
        <v>29</v>
      </c>
      <c r="D18" s="104"/>
      <c r="E18" s="104"/>
      <c r="F18" s="104"/>
      <c r="G18" s="104">
        <f>G19+G29</f>
        <v>12.522000000000002</v>
      </c>
      <c r="H18" s="104">
        <f>H19+H29</f>
        <v>12.657999999999999</v>
      </c>
      <c r="I18" s="104"/>
      <c r="J18" s="104"/>
      <c r="K18" s="104"/>
      <c r="L18" s="104">
        <f>L19+L29</f>
        <v>12.522000000000002</v>
      </c>
      <c r="M18" s="104">
        <f>M19+M29</f>
        <v>12.657999999999999</v>
      </c>
      <c r="N18" s="104">
        <f>N19+N29</f>
        <v>12.657999999999999</v>
      </c>
      <c r="O18" s="104"/>
      <c r="P18" s="104"/>
      <c r="Q18" s="104">
        <f t="shared" si="0"/>
        <v>12.657999999999999</v>
      </c>
      <c r="R18" s="104"/>
      <c r="S18" s="104"/>
      <c r="T18" s="104">
        <f>T19+T29</f>
        <v>12.657999999999999</v>
      </c>
      <c r="U18" s="104">
        <f>U19+U29</f>
        <v>0</v>
      </c>
      <c r="V18" s="104">
        <f t="shared" si="1"/>
        <v>12.657999999999999</v>
      </c>
      <c r="W18" s="104"/>
      <c r="X18" s="104"/>
      <c r="Y18" s="104">
        <f>Y19+Y29</f>
        <v>12.657999999999999</v>
      </c>
      <c r="Z18" s="104">
        <f>Z19+Z29</f>
        <v>0</v>
      </c>
    </row>
    <row r="19" spans="1:26">
      <c r="A19" s="178" t="s">
        <v>37</v>
      </c>
      <c r="B19" s="72" t="s">
        <v>38</v>
      </c>
      <c r="C19" s="104" t="s">
        <v>29</v>
      </c>
      <c r="D19" s="104"/>
      <c r="E19" s="104"/>
      <c r="F19" s="104"/>
      <c r="G19" s="104">
        <f>G20</f>
        <v>5.0119999999999996</v>
      </c>
      <c r="H19" s="104">
        <f>H20</f>
        <v>6.0759999999999996</v>
      </c>
      <c r="I19" s="104"/>
      <c r="J19" s="104"/>
      <c r="K19" s="104"/>
      <c r="L19" s="104">
        <f>L20</f>
        <v>5.0119999999999996</v>
      </c>
      <c r="M19" s="104">
        <f>M20</f>
        <v>6.0759999999999996</v>
      </c>
      <c r="N19" s="104">
        <f>N20</f>
        <v>6.0759999999999996</v>
      </c>
      <c r="O19" s="104"/>
      <c r="P19" s="104"/>
      <c r="Q19" s="104">
        <f t="shared" si="0"/>
        <v>6.0759999999999996</v>
      </c>
      <c r="R19" s="104"/>
      <c r="S19" s="104"/>
      <c r="T19" s="104">
        <f>T20</f>
        <v>6.0759999999999996</v>
      </c>
      <c r="U19" s="104">
        <f>U20</f>
        <v>0</v>
      </c>
      <c r="V19" s="104">
        <f t="shared" si="1"/>
        <v>6.0759999999999996</v>
      </c>
      <c r="W19" s="104"/>
      <c r="X19" s="104"/>
      <c r="Y19" s="104">
        <f>Y20</f>
        <v>6.0759999999999996</v>
      </c>
      <c r="Z19" s="104">
        <f>Z20</f>
        <v>0</v>
      </c>
    </row>
    <row r="20" spans="1:26">
      <c r="A20" s="178" t="s">
        <v>39</v>
      </c>
      <c r="B20" s="72" t="s">
        <v>40</v>
      </c>
      <c r="C20" s="104" t="s">
        <v>29</v>
      </c>
      <c r="D20" s="104"/>
      <c r="E20" s="104"/>
      <c r="F20" s="104"/>
      <c r="G20" s="104">
        <f>G21+G26</f>
        <v>5.0119999999999996</v>
      </c>
      <c r="H20" s="104">
        <f>H21+H26</f>
        <v>6.0759999999999996</v>
      </c>
      <c r="I20" s="104"/>
      <c r="J20" s="104"/>
      <c r="K20" s="104"/>
      <c r="L20" s="104">
        <f>L21+L26</f>
        <v>5.0119999999999996</v>
      </c>
      <c r="M20" s="104">
        <f>M21+M26</f>
        <v>6.0759999999999996</v>
      </c>
      <c r="N20" s="104">
        <f>N21+N26</f>
        <v>6.0759999999999996</v>
      </c>
      <c r="O20" s="104"/>
      <c r="P20" s="104"/>
      <c r="Q20" s="104">
        <f t="shared" si="0"/>
        <v>6.0759999999999996</v>
      </c>
      <c r="R20" s="104"/>
      <c r="S20" s="104"/>
      <c r="T20" s="104">
        <f>T21+T26</f>
        <v>6.0759999999999996</v>
      </c>
      <c r="U20" s="104">
        <f>U21+U26</f>
        <v>0</v>
      </c>
      <c r="V20" s="104">
        <f t="shared" si="1"/>
        <v>6.0759999999999996</v>
      </c>
      <c r="W20" s="104"/>
      <c r="X20" s="104"/>
      <c r="Y20" s="104">
        <f>Y21+Y26</f>
        <v>6.0759999999999996</v>
      </c>
      <c r="Z20" s="104">
        <f>Z21+Z26</f>
        <v>0</v>
      </c>
    </row>
    <row r="21" spans="1:26">
      <c r="A21" s="106" t="s">
        <v>41</v>
      </c>
      <c r="B21" s="72" t="s">
        <v>42</v>
      </c>
      <c r="C21" s="105" t="s">
        <v>29</v>
      </c>
      <c r="D21" s="105"/>
      <c r="E21" s="105"/>
      <c r="F21" s="105"/>
      <c r="G21" s="105">
        <f>G22</f>
        <v>4.1669999999999998</v>
      </c>
      <c r="H21" s="105">
        <f>H22</f>
        <v>5.0519999999999996</v>
      </c>
      <c r="I21" s="105"/>
      <c r="J21" s="105"/>
      <c r="K21" s="105"/>
      <c r="L21" s="105">
        <f>L22</f>
        <v>4.1669999999999998</v>
      </c>
      <c r="M21" s="105">
        <f>M22</f>
        <v>5.0519999999999996</v>
      </c>
      <c r="N21" s="105">
        <f>N22</f>
        <v>5.0519999999999996</v>
      </c>
      <c r="O21" s="105"/>
      <c r="P21" s="105"/>
      <c r="Q21" s="105">
        <f t="shared" si="0"/>
        <v>5.0519999999999996</v>
      </c>
      <c r="R21" s="105"/>
      <c r="S21" s="105"/>
      <c r="T21" s="105">
        <f>T22</f>
        <v>5.0519999999999996</v>
      </c>
      <c r="U21" s="105">
        <f>U22</f>
        <v>0</v>
      </c>
      <c r="V21" s="105">
        <f t="shared" si="1"/>
        <v>5.0519999999999996</v>
      </c>
      <c r="W21" s="105"/>
      <c r="X21" s="105"/>
      <c r="Y21" s="105">
        <f>Y22</f>
        <v>5.0519999999999996</v>
      </c>
      <c r="Z21" s="105">
        <f>Z22</f>
        <v>0</v>
      </c>
    </row>
    <row r="22" spans="1:26">
      <c r="A22" s="106" t="s">
        <v>43</v>
      </c>
      <c r="B22" s="72" t="s">
        <v>44</v>
      </c>
      <c r="C22" s="105" t="s">
        <v>29</v>
      </c>
      <c r="D22" s="105"/>
      <c r="E22" s="105"/>
      <c r="F22" s="105"/>
      <c r="G22" s="105">
        <f>SUM(G23:G25)</f>
        <v>4.1669999999999998</v>
      </c>
      <c r="H22" s="105">
        <f>SUM(H23:H25)</f>
        <v>5.0519999999999996</v>
      </c>
      <c r="I22" s="105"/>
      <c r="J22" s="105"/>
      <c r="K22" s="105"/>
      <c r="L22" s="105">
        <f>SUM(L23:L25)</f>
        <v>4.1669999999999998</v>
      </c>
      <c r="M22" s="105">
        <f>SUM(M23:M25)</f>
        <v>5.0519999999999996</v>
      </c>
      <c r="N22" s="105">
        <f>SUM(N23:N25)</f>
        <v>5.0519999999999996</v>
      </c>
      <c r="O22" s="105"/>
      <c r="P22" s="105"/>
      <c r="Q22" s="105">
        <f t="shared" si="0"/>
        <v>5.0519999999999996</v>
      </c>
      <c r="R22" s="105"/>
      <c r="S22" s="105"/>
      <c r="T22" s="105">
        <f>SUM(T23:T25)</f>
        <v>5.0519999999999996</v>
      </c>
      <c r="U22" s="105">
        <f>SUM(U23:U25)</f>
        <v>0</v>
      </c>
      <c r="V22" s="105">
        <f t="shared" si="1"/>
        <v>5.0519999999999996</v>
      </c>
      <c r="W22" s="105"/>
      <c r="X22" s="105"/>
      <c r="Y22" s="105">
        <f>SUM(Y23:Y25)</f>
        <v>5.0519999999999996</v>
      </c>
      <c r="Z22" s="105">
        <f>SUM(Z23:Z25)</f>
        <v>0</v>
      </c>
    </row>
    <row r="23" spans="1:26">
      <c r="A23" s="179" t="s">
        <v>410</v>
      </c>
      <c r="B23" s="74" t="s">
        <v>411</v>
      </c>
      <c r="C23" s="105" t="s">
        <v>412</v>
      </c>
      <c r="D23" s="105" t="s">
        <v>139</v>
      </c>
      <c r="E23" s="113">
        <v>2021</v>
      </c>
      <c r="F23" s="113">
        <v>2021</v>
      </c>
      <c r="G23" s="105">
        <v>1.389</v>
      </c>
      <c r="H23" s="105">
        <v>1.6839999999999999</v>
      </c>
      <c r="I23" s="185">
        <v>42736</v>
      </c>
      <c r="J23" s="105" t="s">
        <v>48</v>
      </c>
      <c r="K23" s="105" t="s">
        <v>48</v>
      </c>
      <c r="L23" s="105">
        <v>1.389</v>
      </c>
      <c r="M23" s="105">
        <v>1.6839999999999999</v>
      </c>
      <c r="N23" s="105">
        <v>1.6839999999999999</v>
      </c>
      <c r="O23" s="105" t="s">
        <v>48</v>
      </c>
      <c r="P23" s="105" t="s">
        <v>48</v>
      </c>
      <c r="Q23" s="105">
        <f t="shared" si="0"/>
        <v>1.6839999999999999</v>
      </c>
      <c r="R23" s="105"/>
      <c r="S23" s="105"/>
      <c r="T23" s="105">
        <v>1.6839999999999999</v>
      </c>
      <c r="U23" s="105"/>
      <c r="V23" s="105">
        <f t="shared" si="1"/>
        <v>1.6839999999999999</v>
      </c>
      <c r="W23" s="105"/>
      <c r="X23" s="105"/>
      <c r="Y23" s="105">
        <v>1.6839999999999999</v>
      </c>
      <c r="Z23" s="105"/>
    </row>
    <row r="24" spans="1:26">
      <c r="A24" s="179" t="s">
        <v>413</v>
      </c>
      <c r="B24" s="74" t="s">
        <v>414</v>
      </c>
      <c r="C24" s="105" t="s">
        <v>415</v>
      </c>
      <c r="D24" s="105" t="s">
        <v>139</v>
      </c>
      <c r="E24" s="113">
        <v>2021</v>
      </c>
      <c r="F24" s="113">
        <v>2021</v>
      </c>
      <c r="G24" s="105">
        <v>1.389</v>
      </c>
      <c r="H24" s="105">
        <v>1.6839999999999999</v>
      </c>
      <c r="I24" s="185">
        <v>42736</v>
      </c>
      <c r="J24" s="105" t="s">
        <v>48</v>
      </c>
      <c r="K24" s="105" t="s">
        <v>48</v>
      </c>
      <c r="L24" s="105">
        <v>1.389</v>
      </c>
      <c r="M24" s="105">
        <v>1.6839999999999999</v>
      </c>
      <c r="N24" s="105">
        <v>1.6839999999999999</v>
      </c>
      <c r="O24" s="105" t="s">
        <v>48</v>
      </c>
      <c r="P24" s="105" t="s">
        <v>48</v>
      </c>
      <c r="Q24" s="105">
        <f t="shared" si="0"/>
        <v>1.6839999999999999</v>
      </c>
      <c r="R24" s="105"/>
      <c r="S24" s="105"/>
      <c r="T24" s="105">
        <v>1.6839999999999999</v>
      </c>
      <c r="U24" s="105"/>
      <c r="V24" s="105">
        <f t="shared" si="1"/>
        <v>1.6839999999999999</v>
      </c>
      <c r="W24" s="105"/>
      <c r="X24" s="105"/>
      <c r="Y24" s="105">
        <v>1.6839999999999999</v>
      </c>
      <c r="Z24" s="105"/>
    </row>
    <row r="25" spans="1:26">
      <c r="A25" s="179" t="s">
        <v>416</v>
      </c>
      <c r="B25" s="74" t="s">
        <v>417</v>
      </c>
      <c r="C25" s="105" t="s">
        <v>418</v>
      </c>
      <c r="D25" s="105" t="s">
        <v>139</v>
      </c>
      <c r="E25" s="113">
        <v>2021</v>
      </c>
      <c r="F25" s="113">
        <v>2021</v>
      </c>
      <c r="G25" s="105">
        <v>1.389</v>
      </c>
      <c r="H25" s="105">
        <v>1.6839999999999999</v>
      </c>
      <c r="I25" s="185">
        <v>42736</v>
      </c>
      <c r="J25" s="105" t="s">
        <v>48</v>
      </c>
      <c r="K25" s="105" t="s">
        <v>48</v>
      </c>
      <c r="L25" s="105">
        <v>1.389</v>
      </c>
      <c r="M25" s="105">
        <v>1.6839999999999999</v>
      </c>
      <c r="N25" s="105">
        <v>1.6839999999999999</v>
      </c>
      <c r="O25" s="105" t="s">
        <v>48</v>
      </c>
      <c r="P25" s="105" t="s">
        <v>48</v>
      </c>
      <c r="Q25" s="105">
        <f t="shared" si="0"/>
        <v>1.6839999999999999</v>
      </c>
      <c r="R25" s="105"/>
      <c r="S25" s="105"/>
      <c r="T25" s="105">
        <v>1.6839999999999999</v>
      </c>
      <c r="U25" s="105"/>
      <c r="V25" s="105">
        <f t="shared" si="1"/>
        <v>1.6839999999999999</v>
      </c>
      <c r="W25" s="105"/>
      <c r="X25" s="105"/>
      <c r="Y25" s="105">
        <v>1.6839999999999999</v>
      </c>
      <c r="Z25" s="105"/>
    </row>
    <row r="26" spans="1:26">
      <c r="A26" s="178" t="s">
        <v>419</v>
      </c>
      <c r="B26" s="72" t="s">
        <v>420</v>
      </c>
      <c r="C26" s="174" t="s">
        <v>29</v>
      </c>
      <c r="D26" s="174"/>
      <c r="E26" s="174"/>
      <c r="F26" s="174"/>
      <c r="G26" s="104">
        <f>G27</f>
        <v>0.84499999999999997</v>
      </c>
      <c r="H26" s="104">
        <f>H27</f>
        <v>1.024</v>
      </c>
      <c r="I26" s="174"/>
      <c r="J26" s="174"/>
      <c r="K26" s="174"/>
      <c r="L26" s="104">
        <f>L27</f>
        <v>0.84499999999999997</v>
      </c>
      <c r="M26" s="104">
        <f>M27</f>
        <v>1.024</v>
      </c>
      <c r="N26" s="104">
        <f>N27</f>
        <v>1.024</v>
      </c>
      <c r="O26" s="174"/>
      <c r="P26" s="174"/>
      <c r="Q26" s="174">
        <f t="shared" si="0"/>
        <v>1.024</v>
      </c>
      <c r="R26" s="174"/>
      <c r="S26" s="174"/>
      <c r="T26" s="104">
        <f>T27</f>
        <v>1.024</v>
      </c>
      <c r="U26" s="104">
        <f>U27</f>
        <v>0</v>
      </c>
      <c r="V26" s="174">
        <f t="shared" si="1"/>
        <v>1.024</v>
      </c>
      <c r="W26" s="174"/>
      <c r="X26" s="174"/>
      <c r="Y26" s="104">
        <f>Y27</f>
        <v>1.024</v>
      </c>
      <c r="Z26" s="104">
        <f>Z27</f>
        <v>0</v>
      </c>
    </row>
    <row r="27" spans="1:26">
      <c r="A27" s="106" t="s">
        <v>421</v>
      </c>
      <c r="B27" s="72" t="s">
        <v>44</v>
      </c>
      <c r="C27" s="174" t="s">
        <v>29</v>
      </c>
      <c r="D27" s="174"/>
      <c r="E27" s="174"/>
      <c r="F27" s="174"/>
      <c r="G27" s="104">
        <f>SUM(G28:G28)</f>
        <v>0.84499999999999997</v>
      </c>
      <c r="H27" s="104">
        <f>SUM(H28:H28)</f>
        <v>1.024</v>
      </c>
      <c r="I27" s="174"/>
      <c r="J27" s="174"/>
      <c r="K27" s="174"/>
      <c r="L27" s="104">
        <f>SUM(L28:L28)</f>
        <v>0.84499999999999997</v>
      </c>
      <c r="M27" s="104">
        <f>SUM(M28:M28)</f>
        <v>1.024</v>
      </c>
      <c r="N27" s="104">
        <f>SUM(N28:N28)</f>
        <v>1.024</v>
      </c>
      <c r="O27" s="174"/>
      <c r="P27" s="174"/>
      <c r="Q27" s="174">
        <f t="shared" si="0"/>
        <v>1.024</v>
      </c>
      <c r="R27" s="174"/>
      <c r="S27" s="174"/>
      <c r="T27" s="104">
        <f>SUM(T28:T28)</f>
        <v>1.024</v>
      </c>
      <c r="U27" s="104">
        <f>SUM(U28:U28)</f>
        <v>0</v>
      </c>
      <c r="V27" s="174">
        <f t="shared" si="1"/>
        <v>1.024</v>
      </c>
      <c r="W27" s="174"/>
      <c r="X27" s="174"/>
      <c r="Y27" s="104">
        <f>SUM(Y28:Y28)</f>
        <v>1.024</v>
      </c>
      <c r="Z27" s="104">
        <f>SUM(Z28:Z28)</f>
        <v>0</v>
      </c>
    </row>
    <row r="28" spans="1:26" ht="25.5">
      <c r="A28" s="109" t="s">
        <v>422</v>
      </c>
      <c r="B28" s="74" t="s">
        <v>423</v>
      </c>
      <c r="C28" s="105" t="s">
        <v>424</v>
      </c>
      <c r="D28" s="105" t="s">
        <v>139</v>
      </c>
      <c r="E28" s="113">
        <v>2021</v>
      </c>
      <c r="F28" s="113">
        <v>2021</v>
      </c>
      <c r="G28" s="105">
        <v>0.84499999999999997</v>
      </c>
      <c r="H28" s="105">
        <v>1.024</v>
      </c>
      <c r="I28" s="185">
        <v>42736</v>
      </c>
      <c r="J28" s="105" t="s">
        <v>48</v>
      </c>
      <c r="K28" s="105" t="s">
        <v>48</v>
      </c>
      <c r="L28" s="105">
        <v>0.84499999999999997</v>
      </c>
      <c r="M28" s="105">
        <v>1.024</v>
      </c>
      <c r="N28" s="105">
        <v>1.024</v>
      </c>
      <c r="O28" s="105" t="s">
        <v>48</v>
      </c>
      <c r="P28" s="105" t="s">
        <v>48</v>
      </c>
      <c r="Q28" s="105">
        <f t="shared" si="0"/>
        <v>1.024</v>
      </c>
      <c r="R28" s="180"/>
      <c r="S28" s="180"/>
      <c r="T28" s="105">
        <v>1.024</v>
      </c>
      <c r="U28" s="105"/>
      <c r="V28" s="105">
        <f t="shared" si="1"/>
        <v>1.024</v>
      </c>
      <c r="W28" s="180"/>
      <c r="X28" s="180"/>
      <c r="Y28" s="105">
        <v>1.024</v>
      </c>
      <c r="Z28" s="105"/>
    </row>
    <row r="29" spans="1:26">
      <c r="A29" s="178" t="s">
        <v>49</v>
      </c>
      <c r="B29" s="72" t="s">
        <v>50</v>
      </c>
      <c r="C29" s="174" t="s">
        <v>29</v>
      </c>
      <c r="D29" s="174"/>
      <c r="E29" s="174"/>
      <c r="F29" s="174"/>
      <c r="G29" s="104">
        <f>G30</f>
        <v>7.5100000000000016</v>
      </c>
      <c r="H29" s="104">
        <f>H30</f>
        <v>6.5819999999999999</v>
      </c>
      <c r="I29" s="174"/>
      <c r="J29" s="174"/>
      <c r="K29" s="174"/>
      <c r="L29" s="104">
        <f>L30</f>
        <v>7.5100000000000016</v>
      </c>
      <c r="M29" s="104">
        <f>M30</f>
        <v>6.5819999999999999</v>
      </c>
      <c r="N29" s="104">
        <f>N30</f>
        <v>6.5819999999999999</v>
      </c>
      <c r="O29" s="174"/>
      <c r="P29" s="174"/>
      <c r="Q29" s="174">
        <f t="shared" si="0"/>
        <v>6.5819999999999999</v>
      </c>
      <c r="R29" s="174"/>
      <c r="S29" s="174"/>
      <c r="T29" s="104">
        <f>T30</f>
        <v>6.5819999999999999</v>
      </c>
      <c r="U29" s="104">
        <f>U30</f>
        <v>0</v>
      </c>
      <c r="V29" s="174">
        <f t="shared" si="1"/>
        <v>6.5819999999999999</v>
      </c>
      <c r="W29" s="174"/>
      <c r="X29" s="174"/>
      <c r="Y29" s="104">
        <f>Y30</f>
        <v>6.5819999999999999</v>
      </c>
      <c r="Z29" s="104">
        <f>Z30</f>
        <v>0</v>
      </c>
    </row>
    <row r="30" spans="1:26">
      <c r="A30" s="179" t="s">
        <v>51</v>
      </c>
      <c r="B30" s="74" t="s">
        <v>52</v>
      </c>
      <c r="C30" s="180" t="s">
        <v>29</v>
      </c>
      <c r="D30" s="180"/>
      <c r="E30" s="180"/>
      <c r="F30" s="180"/>
      <c r="G30" s="105">
        <f>G31+G34</f>
        <v>7.5100000000000016</v>
      </c>
      <c r="H30" s="105">
        <f>H31+H34</f>
        <v>6.5819999999999999</v>
      </c>
      <c r="I30" s="180"/>
      <c r="J30" s="180"/>
      <c r="K30" s="180"/>
      <c r="L30" s="105">
        <f>L31+L34</f>
        <v>7.5100000000000016</v>
      </c>
      <c r="M30" s="105">
        <f>M31+M34</f>
        <v>6.5819999999999999</v>
      </c>
      <c r="N30" s="105">
        <f>N31+N34</f>
        <v>6.5819999999999999</v>
      </c>
      <c r="O30" s="180"/>
      <c r="P30" s="180"/>
      <c r="Q30" s="180">
        <f t="shared" si="0"/>
        <v>6.5819999999999999</v>
      </c>
      <c r="R30" s="180"/>
      <c r="S30" s="180"/>
      <c r="T30" s="105">
        <f>T31+T34</f>
        <v>6.5819999999999999</v>
      </c>
      <c r="U30" s="105">
        <f>U31+U34</f>
        <v>0</v>
      </c>
      <c r="V30" s="180">
        <f t="shared" si="1"/>
        <v>6.5819999999999999</v>
      </c>
      <c r="W30" s="180"/>
      <c r="X30" s="180"/>
      <c r="Y30" s="105">
        <f>Y31+Y34</f>
        <v>6.5819999999999999</v>
      </c>
      <c r="Z30" s="105">
        <f>Z31+Z34</f>
        <v>0</v>
      </c>
    </row>
    <row r="31" spans="1:26">
      <c r="A31" s="106" t="s">
        <v>53</v>
      </c>
      <c r="B31" s="72" t="s">
        <v>44</v>
      </c>
      <c r="C31" s="174" t="s">
        <v>29</v>
      </c>
      <c r="D31" s="174"/>
      <c r="E31" s="174"/>
      <c r="F31" s="174"/>
      <c r="G31" s="104">
        <f>SUM(G32:G33)</f>
        <v>1.5710000000000002</v>
      </c>
      <c r="H31" s="104">
        <f>SUM(H32:H33)</f>
        <v>1.9039999999999999</v>
      </c>
      <c r="I31" s="174"/>
      <c r="J31" s="174"/>
      <c r="K31" s="174"/>
      <c r="L31" s="104">
        <f>SUM(L32:L33)</f>
        <v>1.5710000000000002</v>
      </c>
      <c r="M31" s="104">
        <f>SUM(M32:M33)</f>
        <v>1.9039999999999999</v>
      </c>
      <c r="N31" s="104">
        <f>SUM(N32:N33)</f>
        <v>1.9039999999999999</v>
      </c>
      <c r="O31" s="174"/>
      <c r="P31" s="174"/>
      <c r="Q31" s="174">
        <f t="shared" si="0"/>
        <v>1.9039999999999999</v>
      </c>
      <c r="R31" s="174"/>
      <c r="S31" s="174"/>
      <c r="T31" s="104">
        <f>SUM(T32:T33)</f>
        <v>1.9039999999999999</v>
      </c>
      <c r="U31" s="104">
        <f>SUM(U32:U33)</f>
        <v>0</v>
      </c>
      <c r="V31" s="174">
        <f t="shared" si="1"/>
        <v>1.9039999999999999</v>
      </c>
      <c r="W31" s="174"/>
      <c r="X31" s="174"/>
      <c r="Y31" s="104">
        <f>SUM(Y32:Y33)</f>
        <v>1.9039999999999999</v>
      </c>
      <c r="Z31" s="104">
        <f>SUM(Z32:Z33)</f>
        <v>0</v>
      </c>
    </row>
    <row r="32" spans="1:26" ht="15" customHeight="1">
      <c r="A32" s="179" t="s">
        <v>425</v>
      </c>
      <c r="B32" s="111" t="s">
        <v>466</v>
      </c>
      <c r="C32" s="105" t="s">
        <v>426</v>
      </c>
      <c r="D32" s="105" t="s">
        <v>139</v>
      </c>
      <c r="E32" s="113">
        <v>2021</v>
      </c>
      <c r="F32" s="113">
        <v>2021</v>
      </c>
      <c r="G32" s="63">
        <v>1.034</v>
      </c>
      <c r="H32" s="105">
        <v>1.254</v>
      </c>
      <c r="I32" s="185">
        <v>42736</v>
      </c>
      <c r="J32" s="105" t="s">
        <v>48</v>
      </c>
      <c r="K32" s="105" t="s">
        <v>48</v>
      </c>
      <c r="L32" s="63">
        <v>1.034</v>
      </c>
      <c r="M32" s="105">
        <v>1.254</v>
      </c>
      <c r="N32" s="105">
        <v>1.254</v>
      </c>
      <c r="O32" s="105" t="s">
        <v>48</v>
      </c>
      <c r="P32" s="105" t="s">
        <v>48</v>
      </c>
      <c r="Q32" s="105">
        <f t="shared" si="0"/>
        <v>1.254</v>
      </c>
      <c r="R32" s="63"/>
      <c r="S32" s="63"/>
      <c r="T32" s="105">
        <v>1.254</v>
      </c>
      <c r="U32" s="105"/>
      <c r="V32" s="105">
        <f t="shared" si="1"/>
        <v>1.254</v>
      </c>
      <c r="W32" s="63"/>
      <c r="X32" s="63"/>
      <c r="Y32" s="105">
        <v>1.254</v>
      </c>
      <c r="Z32" s="105"/>
    </row>
    <row r="33" spans="1:26" ht="15" customHeight="1">
      <c r="A33" s="179" t="s">
        <v>427</v>
      </c>
      <c r="B33" s="111" t="s">
        <v>467</v>
      </c>
      <c r="C33" s="105" t="s">
        <v>428</v>
      </c>
      <c r="D33" s="105" t="s">
        <v>139</v>
      </c>
      <c r="E33" s="113">
        <v>2021</v>
      </c>
      <c r="F33" s="113">
        <v>2021</v>
      </c>
      <c r="G33" s="63">
        <v>0.53700000000000003</v>
      </c>
      <c r="H33" s="105">
        <v>0.65</v>
      </c>
      <c r="I33" s="185">
        <v>42736</v>
      </c>
      <c r="J33" s="105" t="s">
        <v>48</v>
      </c>
      <c r="K33" s="105" t="s">
        <v>48</v>
      </c>
      <c r="L33" s="63">
        <v>0.53700000000000003</v>
      </c>
      <c r="M33" s="105">
        <v>0.65</v>
      </c>
      <c r="N33" s="105">
        <v>0.65</v>
      </c>
      <c r="O33" s="105" t="s">
        <v>48</v>
      </c>
      <c r="P33" s="105" t="s">
        <v>48</v>
      </c>
      <c r="Q33" s="105">
        <f t="shared" si="0"/>
        <v>0.65</v>
      </c>
      <c r="R33" s="63"/>
      <c r="S33" s="63"/>
      <c r="T33" s="105">
        <v>0.65</v>
      </c>
      <c r="U33" s="105"/>
      <c r="V33" s="105">
        <f t="shared" si="1"/>
        <v>0.65</v>
      </c>
      <c r="W33" s="63"/>
      <c r="X33" s="63"/>
      <c r="Y33" s="105">
        <v>0.65</v>
      </c>
      <c r="Z33" s="105"/>
    </row>
    <row r="34" spans="1:26" ht="15" customHeight="1">
      <c r="A34" s="106" t="s">
        <v>60</v>
      </c>
      <c r="B34" s="72" t="s">
        <v>61</v>
      </c>
      <c r="C34" s="174" t="s">
        <v>29</v>
      </c>
      <c r="D34" s="174"/>
      <c r="E34" s="174"/>
      <c r="F34" s="174"/>
      <c r="G34" s="104">
        <f>SUM(G35:G38)</f>
        <v>5.9390000000000009</v>
      </c>
      <c r="H34" s="186">
        <f>SUM(H35:H38)</f>
        <v>4.6779999999999999</v>
      </c>
      <c r="I34" s="174"/>
      <c r="J34" s="174"/>
      <c r="K34" s="174"/>
      <c r="L34" s="104">
        <f>SUM(L35:L38)</f>
        <v>5.9390000000000009</v>
      </c>
      <c r="M34" s="104">
        <f>SUM(M35:M38)</f>
        <v>4.6779999999999999</v>
      </c>
      <c r="N34" s="174">
        <f>SUM(N35:N38)</f>
        <v>4.6779999999999999</v>
      </c>
      <c r="O34" s="174"/>
      <c r="P34" s="174"/>
      <c r="Q34" s="174">
        <f t="shared" si="0"/>
        <v>4.6779999999999999</v>
      </c>
      <c r="R34" s="174"/>
      <c r="S34" s="174"/>
      <c r="T34" s="174">
        <f>SUM(T35:T38)</f>
        <v>4.6779999999999999</v>
      </c>
      <c r="U34" s="174">
        <f>SUM(U35:U38)</f>
        <v>0</v>
      </c>
      <c r="V34" s="174">
        <f t="shared" si="1"/>
        <v>4.6779999999999999</v>
      </c>
      <c r="W34" s="174"/>
      <c r="X34" s="174"/>
      <c r="Y34" s="174">
        <f>SUM(Y35:Y38)</f>
        <v>4.6779999999999999</v>
      </c>
      <c r="Z34" s="174">
        <f>SUM(Z35:Z38)</f>
        <v>0</v>
      </c>
    </row>
    <row r="35" spans="1:26" ht="15" customHeight="1">
      <c r="A35" s="179" t="s">
        <v>429</v>
      </c>
      <c r="B35" s="172" t="s">
        <v>462</v>
      </c>
      <c r="C35" s="105" t="s">
        <v>430</v>
      </c>
      <c r="D35" s="105" t="s">
        <v>139</v>
      </c>
      <c r="E35" s="113">
        <v>2021</v>
      </c>
      <c r="F35" s="113">
        <v>2021</v>
      </c>
      <c r="G35" s="63">
        <v>4.16</v>
      </c>
      <c r="H35" s="105">
        <v>2.5209999999999999</v>
      </c>
      <c r="I35" s="185">
        <v>42736</v>
      </c>
      <c r="J35" s="105" t="s">
        <v>48</v>
      </c>
      <c r="K35" s="105" t="s">
        <v>48</v>
      </c>
      <c r="L35" s="63">
        <v>4.16</v>
      </c>
      <c r="M35" s="105">
        <v>2.5209999999999999</v>
      </c>
      <c r="N35" s="105">
        <v>2.5209999999999999</v>
      </c>
      <c r="O35" s="105" t="s">
        <v>48</v>
      </c>
      <c r="P35" s="105" t="s">
        <v>48</v>
      </c>
      <c r="Q35" s="105">
        <f t="shared" si="0"/>
        <v>2.5209999999999999</v>
      </c>
      <c r="R35" s="63"/>
      <c r="S35" s="63"/>
      <c r="T35" s="105">
        <v>2.5209999999999999</v>
      </c>
      <c r="U35" s="105"/>
      <c r="V35" s="105">
        <f t="shared" si="1"/>
        <v>2.5209999999999999</v>
      </c>
      <c r="W35" s="63"/>
      <c r="X35" s="63"/>
      <c r="Y35" s="105">
        <v>2.5209999999999999</v>
      </c>
      <c r="Z35" s="105"/>
    </row>
    <row r="36" spans="1:26" ht="15" customHeight="1">
      <c r="A36" s="179" t="s">
        <v>431</v>
      </c>
      <c r="B36" s="172" t="s">
        <v>463</v>
      </c>
      <c r="C36" s="105" t="s">
        <v>432</v>
      </c>
      <c r="D36" s="105" t="s">
        <v>139</v>
      </c>
      <c r="E36" s="113">
        <v>2021</v>
      </c>
      <c r="F36" s="113">
        <v>2021</v>
      </c>
      <c r="G36" s="63">
        <v>0.745</v>
      </c>
      <c r="H36" s="105">
        <v>0.90300000000000002</v>
      </c>
      <c r="I36" s="185">
        <v>42736</v>
      </c>
      <c r="J36" s="105" t="s">
        <v>48</v>
      </c>
      <c r="K36" s="105" t="s">
        <v>48</v>
      </c>
      <c r="L36" s="63">
        <v>0.745</v>
      </c>
      <c r="M36" s="105">
        <v>0.90300000000000002</v>
      </c>
      <c r="N36" s="105">
        <v>0.90300000000000002</v>
      </c>
      <c r="O36" s="105" t="s">
        <v>48</v>
      </c>
      <c r="P36" s="105" t="s">
        <v>48</v>
      </c>
      <c r="Q36" s="105">
        <f t="shared" si="0"/>
        <v>0.90300000000000002</v>
      </c>
      <c r="R36" s="63"/>
      <c r="S36" s="63"/>
      <c r="T36" s="105">
        <v>0.90300000000000002</v>
      </c>
      <c r="U36" s="105"/>
      <c r="V36" s="105">
        <f t="shared" si="1"/>
        <v>0.90300000000000002</v>
      </c>
      <c r="W36" s="63"/>
      <c r="X36" s="63"/>
      <c r="Y36" s="105">
        <v>0.90300000000000002</v>
      </c>
      <c r="Z36" s="105"/>
    </row>
    <row r="37" spans="1:26" ht="15" customHeight="1">
      <c r="A37" s="179" t="s">
        <v>433</v>
      </c>
      <c r="B37" s="172" t="s">
        <v>464</v>
      </c>
      <c r="C37" s="105" t="s">
        <v>434</v>
      </c>
      <c r="D37" s="105" t="s">
        <v>139</v>
      </c>
      <c r="E37" s="113">
        <v>2021</v>
      </c>
      <c r="F37" s="113">
        <v>2021</v>
      </c>
      <c r="G37" s="63">
        <v>0.51700000000000002</v>
      </c>
      <c r="H37" s="105">
        <v>0.627</v>
      </c>
      <c r="I37" s="185">
        <v>42736</v>
      </c>
      <c r="J37" s="105" t="s">
        <v>48</v>
      </c>
      <c r="K37" s="105" t="s">
        <v>48</v>
      </c>
      <c r="L37" s="63">
        <v>0.51700000000000002</v>
      </c>
      <c r="M37" s="105">
        <v>0.627</v>
      </c>
      <c r="N37" s="105">
        <v>0.627</v>
      </c>
      <c r="O37" s="105" t="s">
        <v>48</v>
      </c>
      <c r="P37" s="105" t="s">
        <v>48</v>
      </c>
      <c r="Q37" s="105">
        <f t="shared" si="0"/>
        <v>0.627</v>
      </c>
      <c r="R37" s="63"/>
      <c r="S37" s="63"/>
      <c r="T37" s="105">
        <v>0.627</v>
      </c>
      <c r="U37" s="105"/>
      <c r="V37" s="105">
        <f t="shared" si="1"/>
        <v>0.627</v>
      </c>
      <c r="W37" s="63"/>
      <c r="X37" s="63"/>
      <c r="Y37" s="105">
        <v>0.627</v>
      </c>
      <c r="Z37" s="105"/>
    </row>
    <row r="38" spans="1:26" ht="15" customHeight="1">
      <c r="A38" s="179" t="s">
        <v>435</v>
      </c>
      <c r="B38" s="172" t="s">
        <v>465</v>
      </c>
      <c r="C38" s="105" t="s">
        <v>436</v>
      </c>
      <c r="D38" s="105" t="s">
        <v>139</v>
      </c>
      <c r="E38" s="113">
        <v>2021</v>
      </c>
      <c r="F38" s="113">
        <v>2021</v>
      </c>
      <c r="G38" s="63">
        <v>0.51700000000000002</v>
      </c>
      <c r="H38" s="105">
        <v>0.627</v>
      </c>
      <c r="I38" s="185">
        <v>42736</v>
      </c>
      <c r="J38" s="105" t="s">
        <v>48</v>
      </c>
      <c r="K38" s="105" t="s">
        <v>48</v>
      </c>
      <c r="L38" s="63">
        <v>0.51700000000000002</v>
      </c>
      <c r="M38" s="105">
        <v>0.627</v>
      </c>
      <c r="N38" s="105">
        <v>0.627</v>
      </c>
      <c r="O38" s="105" t="s">
        <v>48</v>
      </c>
      <c r="P38" s="105" t="s">
        <v>48</v>
      </c>
      <c r="Q38" s="105">
        <f t="shared" si="0"/>
        <v>0.627</v>
      </c>
      <c r="R38" s="63"/>
      <c r="S38" s="63"/>
      <c r="T38" s="105">
        <v>0.627</v>
      </c>
      <c r="U38" s="105"/>
      <c r="V38" s="105">
        <f t="shared" si="1"/>
        <v>0.627</v>
      </c>
      <c r="W38" s="63"/>
      <c r="X38" s="63"/>
      <c r="Y38" s="105">
        <v>0.627</v>
      </c>
      <c r="Z38" s="105"/>
    </row>
    <row r="39" spans="1:26" ht="15" customHeight="1">
      <c r="A39" s="178" t="s">
        <v>74</v>
      </c>
      <c r="B39" s="72" t="s">
        <v>75</v>
      </c>
      <c r="C39" s="174" t="s">
        <v>29</v>
      </c>
      <c r="D39" s="174"/>
      <c r="E39" s="174"/>
      <c r="F39" s="174"/>
      <c r="G39" s="104">
        <f>G40</f>
        <v>1.6</v>
      </c>
      <c r="H39" s="104">
        <f>H40</f>
        <v>13.619</v>
      </c>
      <c r="I39" s="174"/>
      <c r="J39" s="174"/>
      <c r="K39" s="174"/>
      <c r="L39" s="104">
        <f>L40</f>
        <v>14.69</v>
      </c>
      <c r="M39" s="104">
        <f>M40</f>
        <v>13.619</v>
      </c>
      <c r="N39" s="104">
        <f>N40</f>
        <v>13.619</v>
      </c>
      <c r="O39" s="174"/>
      <c r="P39" s="174"/>
      <c r="Q39" s="187">
        <f t="shared" si="0"/>
        <v>13.618759999999998</v>
      </c>
      <c r="R39" s="187"/>
      <c r="S39" s="187"/>
      <c r="T39" s="104">
        <f>T40</f>
        <v>2.0357600000000002</v>
      </c>
      <c r="U39" s="104">
        <f>U40</f>
        <v>11.582999999999998</v>
      </c>
      <c r="V39" s="187">
        <f t="shared" si="1"/>
        <v>13.618759999999998</v>
      </c>
      <c r="W39" s="187"/>
      <c r="X39" s="187"/>
      <c r="Y39" s="104">
        <f>Y40</f>
        <v>2.0357600000000002</v>
      </c>
      <c r="Z39" s="104">
        <f>Z40</f>
        <v>11.582999999999998</v>
      </c>
    </row>
    <row r="40" spans="1:26" ht="15" customHeight="1">
      <c r="A40" s="179" t="s">
        <v>76</v>
      </c>
      <c r="B40" s="74" t="s">
        <v>77</v>
      </c>
      <c r="C40" s="180" t="s">
        <v>29</v>
      </c>
      <c r="D40" s="180"/>
      <c r="E40" s="180"/>
      <c r="F40" s="180"/>
      <c r="G40" s="105">
        <f>G41+G44</f>
        <v>1.6</v>
      </c>
      <c r="H40" s="105">
        <f>H41+H44</f>
        <v>13.619</v>
      </c>
      <c r="I40" s="180"/>
      <c r="J40" s="180"/>
      <c r="K40" s="180"/>
      <c r="L40" s="105">
        <f>L41+L47</f>
        <v>14.69</v>
      </c>
      <c r="M40" s="105">
        <f>M41+M44</f>
        <v>13.619</v>
      </c>
      <c r="N40" s="105">
        <f>N41+N44</f>
        <v>13.619</v>
      </c>
      <c r="O40" s="180"/>
      <c r="P40" s="180"/>
      <c r="Q40" s="188">
        <f t="shared" si="0"/>
        <v>13.618759999999998</v>
      </c>
      <c r="R40" s="188"/>
      <c r="S40" s="188"/>
      <c r="T40" s="105">
        <f>T41+T44</f>
        <v>2.0357600000000002</v>
      </c>
      <c r="U40" s="105">
        <f>U41+U44</f>
        <v>11.582999999999998</v>
      </c>
      <c r="V40" s="188">
        <f t="shared" si="1"/>
        <v>13.618759999999998</v>
      </c>
      <c r="W40" s="188"/>
      <c r="X40" s="188"/>
      <c r="Y40" s="105">
        <f>Y41+Y44</f>
        <v>2.0357600000000002</v>
      </c>
      <c r="Z40" s="105">
        <f>Z41+Z44</f>
        <v>11.582999999999998</v>
      </c>
    </row>
    <row r="41" spans="1:26" ht="15" customHeight="1">
      <c r="A41" s="106" t="s">
        <v>78</v>
      </c>
      <c r="B41" s="72" t="s">
        <v>44</v>
      </c>
      <c r="C41" s="174" t="s">
        <v>29</v>
      </c>
      <c r="D41" s="174"/>
      <c r="E41" s="174"/>
      <c r="F41" s="174"/>
      <c r="G41" s="104">
        <f>G42+G43</f>
        <v>1.6</v>
      </c>
      <c r="H41" s="104">
        <f>H42+H43</f>
        <v>9.0739999999999998</v>
      </c>
      <c r="I41" s="174"/>
      <c r="J41" s="174"/>
      <c r="K41" s="174"/>
      <c r="L41" s="104">
        <f>L42+L46</f>
        <v>8.1449999999999996</v>
      </c>
      <c r="M41" s="104">
        <f>M42+M43</f>
        <v>9.0739999999999998</v>
      </c>
      <c r="N41" s="104">
        <f>N42+N43</f>
        <v>9.0739999999999998</v>
      </c>
      <c r="O41" s="174"/>
      <c r="P41" s="174"/>
      <c r="Q41" s="187">
        <f t="shared" si="0"/>
        <v>9.0747599999999995</v>
      </c>
      <c r="R41" s="187"/>
      <c r="S41" s="187"/>
      <c r="T41" s="104">
        <f>T42+T43</f>
        <v>2.0357600000000002</v>
      </c>
      <c r="U41" s="104">
        <f>U42+U43</f>
        <v>7.0389999999999997</v>
      </c>
      <c r="V41" s="187">
        <f t="shared" si="1"/>
        <v>9.0747599999999995</v>
      </c>
      <c r="W41" s="187"/>
      <c r="X41" s="187"/>
      <c r="Y41" s="104">
        <f>Y42+Y43</f>
        <v>2.0357600000000002</v>
      </c>
      <c r="Z41" s="104">
        <f>Z42+Z43</f>
        <v>7.0389999999999997</v>
      </c>
    </row>
    <row r="42" spans="1:26" ht="15" customHeight="1">
      <c r="A42" s="114" t="s">
        <v>437</v>
      </c>
      <c r="B42" s="74" t="s">
        <v>438</v>
      </c>
      <c r="C42" s="105" t="s">
        <v>439</v>
      </c>
      <c r="D42" s="105" t="s">
        <v>139</v>
      </c>
      <c r="E42" s="113">
        <v>2021</v>
      </c>
      <c r="F42" s="113">
        <v>2021</v>
      </c>
      <c r="G42" s="105">
        <v>1.6</v>
      </c>
      <c r="H42" s="105">
        <v>1.9390000000000001</v>
      </c>
      <c r="I42" s="185">
        <v>42736</v>
      </c>
      <c r="J42" s="105" t="s">
        <v>48</v>
      </c>
      <c r="K42" s="105" t="s">
        <v>48</v>
      </c>
      <c r="L42" s="105">
        <v>1.6</v>
      </c>
      <c r="M42" s="105">
        <v>1.9390000000000001</v>
      </c>
      <c r="N42" s="105">
        <v>1.9390000000000001</v>
      </c>
      <c r="O42" s="105" t="s">
        <v>48</v>
      </c>
      <c r="P42" s="105" t="s">
        <v>48</v>
      </c>
      <c r="Q42" s="105">
        <f t="shared" si="0"/>
        <v>1.9390000000000001</v>
      </c>
      <c r="R42" s="188"/>
      <c r="S42" s="188"/>
      <c r="T42" s="105">
        <v>1.9390000000000001</v>
      </c>
      <c r="U42" s="105"/>
      <c r="V42" s="105">
        <f t="shared" si="1"/>
        <v>1.9390000000000001</v>
      </c>
      <c r="W42" s="188"/>
      <c r="X42" s="188"/>
      <c r="Y42" s="105">
        <v>1.9390000000000001</v>
      </c>
      <c r="Z42" s="105"/>
    </row>
    <row r="43" spans="1:26" ht="15" customHeight="1">
      <c r="A43" s="114" t="s">
        <v>440</v>
      </c>
      <c r="B43" s="74" t="s">
        <v>441</v>
      </c>
      <c r="C43" s="105" t="s">
        <v>442</v>
      </c>
      <c r="D43" s="105" t="s">
        <v>139</v>
      </c>
      <c r="E43" s="113">
        <v>2021</v>
      </c>
      <c r="F43" s="113">
        <v>2021</v>
      </c>
      <c r="G43" s="105"/>
      <c r="H43" s="105">
        <v>7.1349999999999998</v>
      </c>
      <c r="I43" s="185">
        <v>42736</v>
      </c>
      <c r="J43" s="105" t="s">
        <v>48</v>
      </c>
      <c r="K43" s="105" t="s">
        <v>48</v>
      </c>
      <c r="L43" s="105">
        <v>5.8049999999999997</v>
      </c>
      <c r="M43" s="105">
        <v>7.1349999999999998</v>
      </c>
      <c r="N43" s="105">
        <v>7.1349999999999998</v>
      </c>
      <c r="O43" s="105" t="s">
        <v>48</v>
      </c>
      <c r="P43" s="105" t="s">
        <v>48</v>
      </c>
      <c r="Q43" s="105">
        <f t="shared" si="0"/>
        <v>7.1357599999999994</v>
      </c>
      <c r="R43" s="188"/>
      <c r="S43" s="188"/>
      <c r="T43" s="105">
        <v>9.6759999999999999E-2</v>
      </c>
      <c r="U43" s="105">
        <v>7.0389999999999997</v>
      </c>
      <c r="V43" s="105">
        <f t="shared" si="1"/>
        <v>7.1357599999999994</v>
      </c>
      <c r="W43" s="188"/>
      <c r="X43" s="188"/>
      <c r="Y43" s="105">
        <v>9.6759999999999999E-2</v>
      </c>
      <c r="Z43" s="105">
        <v>7.0389999999999997</v>
      </c>
    </row>
    <row r="44" spans="1:26" ht="15" customHeight="1">
      <c r="A44" s="106" t="s">
        <v>110</v>
      </c>
      <c r="B44" s="72" t="s">
        <v>61</v>
      </c>
      <c r="C44" s="174" t="s">
        <v>29</v>
      </c>
      <c r="D44" s="174"/>
      <c r="E44" s="174"/>
      <c r="F44" s="174"/>
      <c r="G44" s="104">
        <f>G45</f>
        <v>0</v>
      </c>
      <c r="H44" s="104">
        <f>H45</f>
        <v>4.5449999999999999</v>
      </c>
      <c r="I44" s="174"/>
      <c r="J44" s="174"/>
      <c r="K44" s="174"/>
      <c r="L44" s="104"/>
      <c r="M44" s="104">
        <f>M45</f>
        <v>4.5449999999999999</v>
      </c>
      <c r="N44" s="104">
        <f>N45</f>
        <v>4.5449999999999999</v>
      </c>
      <c r="O44" s="174"/>
      <c r="P44" s="174"/>
      <c r="Q44" s="187">
        <f t="shared" si="0"/>
        <v>4.5439999999999996</v>
      </c>
      <c r="R44" s="187"/>
      <c r="S44" s="187"/>
      <c r="T44" s="104">
        <f>T45</f>
        <v>0</v>
      </c>
      <c r="U44" s="104">
        <f>U45</f>
        <v>4.5439999999999996</v>
      </c>
      <c r="V44" s="187">
        <f t="shared" si="1"/>
        <v>4.5439999999999996</v>
      </c>
      <c r="W44" s="187"/>
      <c r="X44" s="187"/>
      <c r="Y44" s="104">
        <f>Y45</f>
        <v>0</v>
      </c>
      <c r="Z44" s="104">
        <f>Z45</f>
        <v>4.5439999999999996</v>
      </c>
    </row>
    <row r="45" spans="1:26" ht="15" customHeight="1">
      <c r="A45" s="114" t="s">
        <v>443</v>
      </c>
      <c r="B45" s="74" t="s">
        <v>444</v>
      </c>
      <c r="C45" s="105" t="s">
        <v>445</v>
      </c>
      <c r="D45" s="105" t="s">
        <v>139</v>
      </c>
      <c r="E45" s="113">
        <v>2021</v>
      </c>
      <c r="F45" s="113">
        <v>2021</v>
      </c>
      <c r="G45" s="105"/>
      <c r="H45" s="105">
        <v>4.5449999999999999</v>
      </c>
      <c r="I45" s="185">
        <v>42736</v>
      </c>
      <c r="J45" s="105" t="s">
        <v>48</v>
      </c>
      <c r="K45" s="105" t="s">
        <v>48</v>
      </c>
      <c r="L45" s="105">
        <v>3.75</v>
      </c>
      <c r="M45" s="105">
        <v>4.5449999999999999</v>
      </c>
      <c r="N45" s="105">
        <v>4.5449999999999999</v>
      </c>
      <c r="O45" s="105" t="s">
        <v>48</v>
      </c>
      <c r="P45" s="105" t="s">
        <v>48</v>
      </c>
      <c r="Q45" s="105">
        <f t="shared" si="0"/>
        <v>4.5439999999999996</v>
      </c>
      <c r="R45" s="188"/>
      <c r="S45" s="188"/>
      <c r="T45" s="105"/>
      <c r="U45" s="105">
        <v>4.5439999999999996</v>
      </c>
      <c r="V45" s="105">
        <f t="shared" si="1"/>
        <v>4.5439999999999996</v>
      </c>
      <c r="W45" s="188"/>
      <c r="X45" s="188"/>
      <c r="Y45" s="105"/>
      <c r="Z45" s="105">
        <v>4.5439999999999996</v>
      </c>
    </row>
    <row r="46" spans="1:26" ht="15" customHeight="1">
      <c r="A46" s="174">
        <v>2</v>
      </c>
      <c r="B46" s="175" t="s">
        <v>446</v>
      </c>
      <c r="C46" s="174" t="s">
        <v>29</v>
      </c>
      <c r="D46" s="189"/>
      <c r="E46" s="189"/>
      <c r="F46" s="189"/>
      <c r="G46" s="105">
        <f>G47</f>
        <v>6.5449999999999999</v>
      </c>
      <c r="H46" s="105">
        <f>H47</f>
        <v>7.9329999999999998</v>
      </c>
      <c r="I46" s="189"/>
      <c r="J46" s="189"/>
      <c r="K46" s="189"/>
      <c r="L46" s="105">
        <f>L47</f>
        <v>6.5449999999999999</v>
      </c>
      <c r="M46" s="105">
        <f>M47</f>
        <v>7.9329999999999998</v>
      </c>
      <c r="N46" s="105">
        <f t="shared" ref="N46:N51" si="2">N47</f>
        <v>7.9329999999999998</v>
      </c>
      <c r="O46" s="189"/>
      <c r="P46" s="189"/>
      <c r="Q46" s="190">
        <f t="shared" si="0"/>
        <v>7.9332000000000003</v>
      </c>
      <c r="R46" s="190"/>
      <c r="S46" s="190"/>
      <c r="T46" s="105">
        <f t="shared" ref="T46:U51" si="3">T47</f>
        <v>7.9332000000000003</v>
      </c>
      <c r="U46" s="105">
        <f t="shared" si="3"/>
        <v>0</v>
      </c>
      <c r="V46" s="190">
        <f t="shared" si="1"/>
        <v>7.9332000000000003</v>
      </c>
      <c r="W46" s="190"/>
      <c r="X46" s="190"/>
      <c r="Y46" s="105">
        <f>Y47</f>
        <v>7.9332000000000003</v>
      </c>
      <c r="Z46" s="105">
        <f>Z47</f>
        <v>0</v>
      </c>
    </row>
    <row r="47" spans="1:26" ht="15" customHeight="1">
      <c r="A47" s="178" t="s">
        <v>447</v>
      </c>
      <c r="B47" s="175" t="s">
        <v>34</v>
      </c>
      <c r="C47" s="174" t="s">
        <v>29</v>
      </c>
      <c r="D47" s="189"/>
      <c r="E47" s="189"/>
      <c r="F47" s="189"/>
      <c r="G47" s="105">
        <f t="shared" ref="G47:H51" si="4">G48</f>
        <v>6.5449999999999999</v>
      </c>
      <c r="H47" s="105">
        <f t="shared" si="4"/>
        <v>7.9329999999999998</v>
      </c>
      <c r="I47" s="189"/>
      <c r="J47" s="189"/>
      <c r="K47" s="189"/>
      <c r="L47" s="105">
        <f t="shared" ref="L47:M51" si="5">L48</f>
        <v>6.5449999999999999</v>
      </c>
      <c r="M47" s="105">
        <f t="shared" si="5"/>
        <v>7.9329999999999998</v>
      </c>
      <c r="N47" s="105">
        <f t="shared" si="2"/>
        <v>7.9329999999999998</v>
      </c>
      <c r="O47" s="189"/>
      <c r="P47" s="189"/>
      <c r="Q47" s="190">
        <f t="shared" si="0"/>
        <v>7.9332000000000003</v>
      </c>
      <c r="R47" s="190"/>
      <c r="S47" s="190"/>
      <c r="T47" s="105">
        <f t="shared" si="3"/>
        <v>7.9332000000000003</v>
      </c>
      <c r="U47" s="105">
        <f t="shared" si="3"/>
        <v>0</v>
      </c>
      <c r="V47" s="190">
        <f t="shared" si="1"/>
        <v>7.9332000000000003</v>
      </c>
      <c r="W47" s="190"/>
      <c r="X47" s="190"/>
      <c r="Y47" s="105">
        <f t="shared" ref="Y47:Z51" si="6">Y48</f>
        <v>7.9332000000000003</v>
      </c>
      <c r="Z47" s="105">
        <f t="shared" si="6"/>
        <v>0</v>
      </c>
    </row>
    <row r="48" spans="1:26">
      <c r="A48" s="178" t="s">
        <v>448</v>
      </c>
      <c r="B48" s="72" t="s">
        <v>36</v>
      </c>
      <c r="C48" s="174" t="s">
        <v>29</v>
      </c>
      <c r="D48" s="189"/>
      <c r="E48" s="189"/>
      <c r="F48" s="189"/>
      <c r="G48" s="105">
        <f t="shared" si="4"/>
        <v>6.5449999999999999</v>
      </c>
      <c r="H48" s="105">
        <f t="shared" si="4"/>
        <v>7.9329999999999998</v>
      </c>
      <c r="I48" s="189"/>
      <c r="J48" s="189"/>
      <c r="K48" s="189"/>
      <c r="L48" s="105">
        <f t="shared" si="5"/>
        <v>6.5449999999999999</v>
      </c>
      <c r="M48" s="105">
        <f t="shared" si="5"/>
        <v>7.9329999999999998</v>
      </c>
      <c r="N48" s="105">
        <f t="shared" si="2"/>
        <v>7.9329999999999998</v>
      </c>
      <c r="O48" s="189"/>
      <c r="P48" s="189"/>
      <c r="Q48" s="190">
        <f t="shared" si="0"/>
        <v>7.9332000000000003</v>
      </c>
      <c r="R48" s="190"/>
      <c r="S48" s="190"/>
      <c r="T48" s="105">
        <f t="shared" si="3"/>
        <v>7.9332000000000003</v>
      </c>
      <c r="U48" s="105">
        <f t="shared" si="3"/>
        <v>0</v>
      </c>
      <c r="V48" s="190">
        <f t="shared" si="1"/>
        <v>7.9332000000000003</v>
      </c>
      <c r="W48" s="190"/>
      <c r="X48" s="190"/>
      <c r="Y48" s="105">
        <f t="shared" si="6"/>
        <v>7.9332000000000003</v>
      </c>
      <c r="Z48" s="105">
        <f t="shared" si="6"/>
        <v>0</v>
      </c>
    </row>
    <row r="49" spans="1:26">
      <c r="A49" s="178" t="s">
        <v>449</v>
      </c>
      <c r="B49" s="72" t="s">
        <v>38</v>
      </c>
      <c r="C49" s="174" t="s">
        <v>29</v>
      </c>
      <c r="D49" s="174"/>
      <c r="E49" s="174"/>
      <c r="F49" s="174"/>
      <c r="G49" s="105">
        <f t="shared" si="4"/>
        <v>6.5449999999999999</v>
      </c>
      <c r="H49" s="105">
        <f t="shared" si="4"/>
        <v>7.9329999999999998</v>
      </c>
      <c r="I49" s="174"/>
      <c r="J49" s="174"/>
      <c r="K49" s="174"/>
      <c r="L49" s="105">
        <f t="shared" si="5"/>
        <v>6.5449999999999999</v>
      </c>
      <c r="M49" s="105">
        <f t="shared" si="5"/>
        <v>7.9329999999999998</v>
      </c>
      <c r="N49" s="105">
        <f t="shared" si="2"/>
        <v>7.9329999999999998</v>
      </c>
      <c r="O49" s="174"/>
      <c r="P49" s="174"/>
      <c r="Q49" s="187">
        <f t="shared" si="0"/>
        <v>7.9332000000000003</v>
      </c>
      <c r="R49" s="187"/>
      <c r="S49" s="187"/>
      <c r="T49" s="105">
        <f t="shared" si="3"/>
        <v>7.9332000000000003</v>
      </c>
      <c r="U49" s="105">
        <f t="shared" si="3"/>
        <v>0</v>
      </c>
      <c r="V49" s="187">
        <f t="shared" si="1"/>
        <v>7.9332000000000003</v>
      </c>
      <c r="W49" s="187"/>
      <c r="X49" s="187"/>
      <c r="Y49" s="105">
        <f t="shared" si="6"/>
        <v>7.9332000000000003</v>
      </c>
      <c r="Z49" s="105">
        <f t="shared" si="6"/>
        <v>0</v>
      </c>
    </row>
    <row r="50" spans="1:26">
      <c r="A50" s="178" t="s">
        <v>450</v>
      </c>
      <c r="B50" s="72" t="s">
        <v>451</v>
      </c>
      <c r="C50" s="174" t="s">
        <v>29</v>
      </c>
      <c r="D50" s="189"/>
      <c r="E50" s="189"/>
      <c r="F50" s="189"/>
      <c r="G50" s="105">
        <f t="shared" si="4"/>
        <v>6.5449999999999999</v>
      </c>
      <c r="H50" s="105">
        <f t="shared" si="4"/>
        <v>7.9329999999999998</v>
      </c>
      <c r="I50" s="189"/>
      <c r="J50" s="189"/>
      <c r="K50" s="189"/>
      <c r="L50" s="105">
        <f t="shared" si="5"/>
        <v>6.5449999999999999</v>
      </c>
      <c r="M50" s="105">
        <f t="shared" si="5"/>
        <v>7.9329999999999998</v>
      </c>
      <c r="N50" s="105">
        <f t="shared" si="2"/>
        <v>7.9329999999999998</v>
      </c>
      <c r="O50" s="189"/>
      <c r="P50" s="189"/>
      <c r="Q50" s="190">
        <f t="shared" si="0"/>
        <v>7.9332000000000003</v>
      </c>
      <c r="R50" s="190"/>
      <c r="S50" s="190"/>
      <c r="T50" s="105">
        <f t="shared" si="3"/>
        <v>7.9332000000000003</v>
      </c>
      <c r="U50" s="105">
        <f t="shared" si="3"/>
        <v>0</v>
      </c>
      <c r="V50" s="190">
        <f t="shared" si="1"/>
        <v>7.9332000000000003</v>
      </c>
      <c r="W50" s="190"/>
      <c r="X50" s="190"/>
      <c r="Y50" s="105">
        <f t="shared" si="6"/>
        <v>7.9332000000000003</v>
      </c>
      <c r="Z50" s="105">
        <f t="shared" si="6"/>
        <v>0</v>
      </c>
    </row>
    <row r="51" spans="1:26">
      <c r="A51" s="178" t="s">
        <v>452</v>
      </c>
      <c r="B51" s="72" t="s">
        <v>453</v>
      </c>
      <c r="C51" s="174" t="s">
        <v>29</v>
      </c>
      <c r="D51" s="189"/>
      <c r="E51" s="189"/>
      <c r="F51" s="189"/>
      <c r="G51" s="105">
        <f t="shared" si="4"/>
        <v>6.5449999999999999</v>
      </c>
      <c r="H51" s="105">
        <f t="shared" si="4"/>
        <v>7.9329999999999998</v>
      </c>
      <c r="I51" s="189"/>
      <c r="J51" s="189"/>
      <c r="K51" s="189"/>
      <c r="L51" s="105">
        <f t="shared" si="5"/>
        <v>6.5449999999999999</v>
      </c>
      <c r="M51" s="105">
        <f t="shared" si="5"/>
        <v>7.9329999999999998</v>
      </c>
      <c r="N51" s="105">
        <f t="shared" si="2"/>
        <v>7.9329999999999998</v>
      </c>
      <c r="O51" s="189"/>
      <c r="P51" s="189"/>
      <c r="Q51" s="190">
        <f t="shared" si="0"/>
        <v>7.9332000000000003</v>
      </c>
      <c r="R51" s="190"/>
      <c r="S51" s="190"/>
      <c r="T51" s="105">
        <f t="shared" si="3"/>
        <v>7.9332000000000003</v>
      </c>
      <c r="U51" s="105">
        <f t="shared" si="3"/>
        <v>0</v>
      </c>
      <c r="V51" s="190">
        <f t="shared" si="1"/>
        <v>7.9332000000000003</v>
      </c>
      <c r="W51" s="190"/>
      <c r="X51" s="190"/>
      <c r="Y51" s="105">
        <f t="shared" si="6"/>
        <v>7.9332000000000003</v>
      </c>
      <c r="Z51" s="105">
        <f t="shared" si="6"/>
        <v>0</v>
      </c>
    </row>
    <row r="52" spans="1:26">
      <c r="A52" s="178" t="s">
        <v>454</v>
      </c>
      <c r="B52" s="72" t="s">
        <v>61</v>
      </c>
      <c r="C52" s="174" t="s">
        <v>29</v>
      </c>
      <c r="D52" s="174"/>
      <c r="E52" s="174"/>
      <c r="F52" s="174"/>
      <c r="G52" s="105">
        <f>SUM(G53:G53)</f>
        <v>6.5449999999999999</v>
      </c>
      <c r="H52" s="105">
        <f>SUM(H53:H53)</f>
        <v>7.9329999999999998</v>
      </c>
      <c r="I52" s="174"/>
      <c r="J52" s="174"/>
      <c r="K52" s="174"/>
      <c r="L52" s="105">
        <f>SUM(L53:L53)</f>
        <v>6.5449999999999999</v>
      </c>
      <c r="M52" s="105">
        <f>SUM(M53:M53)</f>
        <v>7.9329999999999998</v>
      </c>
      <c r="N52" s="105">
        <f>SUM(N53:N53)</f>
        <v>7.9329999999999998</v>
      </c>
      <c r="O52" s="174"/>
      <c r="P52" s="174"/>
      <c r="Q52" s="187">
        <f t="shared" si="0"/>
        <v>7.9332000000000003</v>
      </c>
      <c r="R52" s="187"/>
      <c r="S52" s="187"/>
      <c r="T52" s="105">
        <f>SUM(T53:T53)</f>
        <v>7.9332000000000003</v>
      </c>
      <c r="U52" s="105">
        <f>SUM(U53:U53)</f>
        <v>0</v>
      </c>
      <c r="V52" s="187">
        <f t="shared" si="1"/>
        <v>7.9332000000000003</v>
      </c>
      <c r="W52" s="187"/>
      <c r="X52" s="187"/>
      <c r="Y52" s="105">
        <f>SUM(Y53:Y53)</f>
        <v>7.9332000000000003</v>
      </c>
      <c r="Z52" s="105">
        <f>SUM(Z53:Z53)</f>
        <v>0</v>
      </c>
    </row>
    <row r="53" spans="1:26" ht="25.5">
      <c r="A53" s="179" t="s">
        <v>455</v>
      </c>
      <c r="B53" s="146" t="s">
        <v>456</v>
      </c>
      <c r="C53" s="105" t="s">
        <v>457</v>
      </c>
      <c r="D53" s="105" t="s">
        <v>139</v>
      </c>
      <c r="E53" s="113">
        <v>2021</v>
      </c>
      <c r="F53" s="113">
        <v>2021</v>
      </c>
      <c r="G53" s="63">
        <v>6.5449999999999999</v>
      </c>
      <c r="H53" s="61">
        <v>7.9329999999999998</v>
      </c>
      <c r="I53" s="185">
        <v>42736</v>
      </c>
      <c r="J53" s="105" t="s">
        <v>48</v>
      </c>
      <c r="K53" s="105" t="s">
        <v>48</v>
      </c>
      <c r="L53" s="63">
        <v>6.5449999999999999</v>
      </c>
      <c r="M53" s="63">
        <v>7.9329999999999998</v>
      </c>
      <c r="N53" s="61">
        <v>7.9329999999999998</v>
      </c>
      <c r="O53" s="105" t="s">
        <v>48</v>
      </c>
      <c r="P53" s="105" t="s">
        <v>48</v>
      </c>
      <c r="Q53" s="105">
        <f t="shared" si="0"/>
        <v>7.9332000000000003</v>
      </c>
      <c r="R53" s="63"/>
      <c r="S53" s="63"/>
      <c r="T53" s="191">
        <v>7.9332000000000003</v>
      </c>
      <c r="U53" s="191"/>
      <c r="V53" s="105">
        <f t="shared" si="1"/>
        <v>7.9332000000000003</v>
      </c>
      <c r="W53" s="63"/>
      <c r="X53" s="63"/>
      <c r="Y53" s="191">
        <v>7.9332000000000003</v>
      </c>
      <c r="Z53" s="191"/>
    </row>
    <row r="54" spans="1:26"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</row>
    <row r="55" spans="1:26"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</row>
    <row r="56" spans="1:26"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</row>
    <row r="57" spans="1:26">
      <c r="B57" s="192"/>
    </row>
    <row r="58" spans="1:26"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</row>
  </sheetData>
  <mergeCells count="21">
    <mergeCell ref="B54:O54"/>
    <mergeCell ref="B55:O55"/>
    <mergeCell ref="B56:O56"/>
    <mergeCell ref="B58:O58"/>
    <mergeCell ref="V9:Z9"/>
    <mergeCell ref="G9:I9"/>
    <mergeCell ref="L9:M9"/>
    <mergeCell ref="Q9:U9"/>
    <mergeCell ref="J8:J10"/>
    <mergeCell ref="K8:K10"/>
    <mergeCell ref="L8:M8"/>
    <mergeCell ref="N8:N9"/>
    <mergeCell ref="O8:P9"/>
    <mergeCell ref="Q8:Z8"/>
    <mergeCell ref="F8:F9"/>
    <mergeCell ref="G8:I8"/>
    <mergeCell ref="A8:A10"/>
    <mergeCell ref="B8:B10"/>
    <mergeCell ref="C8:C10"/>
    <mergeCell ref="D8:D10"/>
    <mergeCell ref="E8:E10"/>
  </mergeCells>
  <printOptions horizontalCentered="1"/>
  <pageMargins left="0.39370078740157483" right="0" top="0.78740157480314965" bottom="0" header="0" footer="0"/>
  <pageSetup paperSize="9" scale="37" orientation="landscape" r:id="rId1"/>
  <headerFooter differentFirst="1">
    <oddHeader>&amp;C&amp;P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B52"/>
  <sheetViews>
    <sheetView topLeftCell="G29" zoomScale="70" zoomScaleNormal="70" zoomScaleSheetLayoutView="62" workbookViewId="0">
      <selection activeCell="V3" sqref="V3"/>
    </sheetView>
  </sheetViews>
  <sheetFormatPr defaultRowHeight="12.75"/>
  <cols>
    <col min="1" max="1" width="10.875" style="183" customWidth="1"/>
    <col min="2" max="2" width="56.875" style="183" customWidth="1"/>
    <col min="3" max="3" width="23.75" style="183" customWidth="1"/>
    <col min="4" max="4" width="7.625" style="183" customWidth="1"/>
    <col min="5" max="5" width="7.25" style="183" customWidth="1"/>
    <col min="6" max="6" width="13" style="183" customWidth="1"/>
    <col min="7" max="7" width="18.875" style="183" customWidth="1"/>
    <col min="8" max="8" width="19" style="183" customWidth="1"/>
    <col min="9" max="9" width="8.375" style="183" customWidth="1"/>
    <col min="10" max="10" width="7.5" style="183" customWidth="1"/>
    <col min="11" max="11" width="9.5" style="183" customWidth="1"/>
    <col min="12" max="12" width="8.75" style="183" customWidth="1"/>
    <col min="13" max="13" width="9.25" style="183" customWidth="1"/>
    <col min="14" max="14" width="11.25" style="183" customWidth="1"/>
    <col min="15" max="15" width="12.375" style="183" customWidth="1"/>
    <col min="16" max="16" width="11.75" style="183" customWidth="1"/>
    <col min="17" max="17" width="12.25" style="183" customWidth="1"/>
    <col min="18" max="18" width="16.125" style="183" customWidth="1"/>
    <col min="19" max="19" width="6" style="183" customWidth="1"/>
    <col min="20" max="20" width="8.375" style="183" customWidth="1"/>
    <col min="21" max="21" width="5.625" style="183" customWidth="1"/>
    <col min="22" max="22" width="7.375" style="183" customWidth="1"/>
    <col min="23" max="23" width="10" style="183" customWidth="1"/>
    <col min="24" max="24" width="7.875" style="183" customWidth="1"/>
    <col min="25" max="25" width="6.75" style="183" customWidth="1"/>
    <col min="26" max="26" width="9" style="183" customWidth="1"/>
    <col min="27" max="27" width="6.125" style="183" customWidth="1"/>
    <col min="28" max="28" width="6.75" style="183" customWidth="1"/>
    <col min="29" max="29" width="9.375" style="183" customWidth="1"/>
    <col min="30" max="30" width="7.375" style="183" customWidth="1"/>
    <col min="31" max="37" width="7.25" style="183" customWidth="1"/>
    <col min="38" max="38" width="8.625" style="183" customWidth="1"/>
    <col min="39" max="39" width="6.125" style="183" customWidth="1"/>
    <col min="40" max="40" width="6.875" style="183" customWidth="1"/>
    <col min="41" max="41" width="9.625" style="183" customWidth="1"/>
    <col min="42" max="42" width="6.75" style="183" customWidth="1"/>
    <col min="43" max="43" width="7.75" style="183" customWidth="1"/>
    <col min="44" max="16384" width="9" style="183"/>
  </cols>
  <sheetData>
    <row r="1" spans="1:28" s="1" customFormat="1" ht="15.75">
      <c r="R1" s="25" t="s">
        <v>478</v>
      </c>
    </row>
    <row r="2" spans="1:28" s="1" customFormat="1" ht="15.75">
      <c r="R2" s="26" t="s">
        <v>211</v>
      </c>
    </row>
    <row r="3" spans="1:28" s="1" customFormat="1" ht="15.75"/>
    <row r="4" spans="1:28" s="1" customFormat="1" ht="18.75">
      <c r="F4" s="12" t="s">
        <v>216</v>
      </c>
      <c r="G4" s="12"/>
      <c r="H4" s="12"/>
      <c r="I4" s="12"/>
      <c r="J4" s="12"/>
      <c r="K4" s="12"/>
      <c r="L4" s="12"/>
      <c r="M4" s="12"/>
    </row>
    <row r="5" spans="1:28" s="1" customFormat="1" ht="18.75">
      <c r="B5" s="12"/>
      <c r="C5" s="12"/>
      <c r="D5" s="12" t="s">
        <v>474</v>
      </c>
      <c r="E5" s="12"/>
      <c r="F5" s="12"/>
      <c r="H5" s="12"/>
      <c r="I5" s="12"/>
      <c r="J5" s="12"/>
      <c r="K5" s="12"/>
      <c r="L5" s="12"/>
      <c r="M5" s="12"/>
    </row>
    <row r="6" spans="1:28" s="1" customFormat="1" ht="18.75">
      <c r="A6" s="13"/>
      <c r="B6" s="13"/>
      <c r="C6" s="13"/>
      <c r="D6" s="13"/>
      <c r="E6" s="13"/>
      <c r="F6" s="12" t="s">
        <v>212</v>
      </c>
      <c r="G6" s="12"/>
      <c r="H6" s="12"/>
      <c r="I6" s="12"/>
      <c r="J6" s="12"/>
      <c r="K6" s="12"/>
      <c r="L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5.75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</row>
    <row r="8" spans="1:28" ht="72.75" customHeight="1">
      <c r="A8" s="291" t="s">
        <v>1</v>
      </c>
      <c r="B8" s="291" t="s">
        <v>2</v>
      </c>
      <c r="C8" s="291" t="s">
        <v>3</v>
      </c>
      <c r="D8" s="300" t="s">
        <v>142</v>
      </c>
      <c r="E8" s="300" t="s">
        <v>117</v>
      </c>
      <c r="F8" s="291" t="s">
        <v>143</v>
      </c>
      <c r="G8" s="291" t="s">
        <v>218</v>
      </c>
      <c r="H8" s="301" t="s">
        <v>475</v>
      </c>
      <c r="I8" s="296" t="s">
        <v>146</v>
      </c>
      <c r="J8" s="297"/>
      <c r="K8" s="297"/>
      <c r="L8" s="297"/>
      <c r="M8" s="297"/>
      <c r="N8" s="296" t="s">
        <v>147</v>
      </c>
      <c r="O8" s="297"/>
      <c r="P8" s="297"/>
      <c r="Q8" s="297"/>
      <c r="R8" s="304" t="s">
        <v>459</v>
      </c>
    </row>
    <row r="9" spans="1:28" ht="22.5" customHeight="1">
      <c r="A9" s="291"/>
      <c r="B9" s="291"/>
      <c r="C9" s="291"/>
      <c r="D9" s="300"/>
      <c r="E9" s="300"/>
      <c r="F9" s="291"/>
      <c r="G9" s="291"/>
      <c r="H9" s="302"/>
      <c r="I9" s="296" t="s">
        <v>213</v>
      </c>
      <c r="J9" s="297"/>
      <c r="K9" s="297"/>
      <c r="L9" s="297"/>
      <c r="M9" s="298"/>
      <c r="N9" s="291" t="s">
        <v>476</v>
      </c>
      <c r="O9" s="291"/>
      <c r="P9" s="296" t="s">
        <v>470</v>
      </c>
      <c r="Q9" s="298"/>
      <c r="R9" s="305"/>
    </row>
    <row r="10" spans="1:28" ht="125.25" customHeight="1">
      <c r="A10" s="291"/>
      <c r="B10" s="291"/>
      <c r="C10" s="291"/>
      <c r="D10" s="300"/>
      <c r="E10" s="300"/>
      <c r="F10" s="193" t="s">
        <v>213</v>
      </c>
      <c r="G10" s="193" t="s">
        <v>213</v>
      </c>
      <c r="H10" s="303"/>
      <c r="I10" s="54" t="s">
        <v>151</v>
      </c>
      <c r="J10" s="54" t="s">
        <v>152</v>
      </c>
      <c r="K10" s="54" t="s">
        <v>153</v>
      </c>
      <c r="L10" s="54" t="s">
        <v>154</v>
      </c>
      <c r="M10" s="54" t="s">
        <v>155</v>
      </c>
      <c r="N10" s="54" t="s">
        <v>156</v>
      </c>
      <c r="O10" s="54" t="s">
        <v>157</v>
      </c>
      <c r="P10" s="54" t="s">
        <v>156</v>
      </c>
      <c r="Q10" s="54" t="s">
        <v>157</v>
      </c>
      <c r="R10" s="110" t="s">
        <v>477</v>
      </c>
    </row>
    <row r="11" spans="1:28" ht="19.5" customHeight="1">
      <c r="A11" s="110">
        <v>1</v>
      </c>
      <c r="B11" s="110">
        <v>2</v>
      </c>
      <c r="C11" s="110">
        <v>3</v>
      </c>
      <c r="D11" s="110">
        <v>4</v>
      </c>
      <c r="E11" s="110">
        <v>5</v>
      </c>
      <c r="F11" s="110">
        <v>6</v>
      </c>
      <c r="G11" s="110">
        <v>8</v>
      </c>
      <c r="H11" s="110">
        <v>10</v>
      </c>
      <c r="I11" s="110">
        <v>11</v>
      </c>
      <c r="J11" s="110">
        <v>12</v>
      </c>
      <c r="K11" s="110">
        <v>13</v>
      </c>
      <c r="L11" s="110">
        <v>14</v>
      </c>
      <c r="M11" s="110">
        <v>15</v>
      </c>
      <c r="N11" s="110">
        <v>21</v>
      </c>
      <c r="O11" s="110">
        <v>22</v>
      </c>
      <c r="P11" s="110">
        <v>23</v>
      </c>
      <c r="Q11" s="110">
        <v>24</v>
      </c>
      <c r="R11" s="110">
        <v>27</v>
      </c>
    </row>
    <row r="12" spans="1:28">
      <c r="A12" s="174"/>
      <c r="B12" s="175" t="s">
        <v>28</v>
      </c>
      <c r="C12" s="104" t="s">
        <v>29</v>
      </c>
      <c r="D12" s="104"/>
      <c r="E12" s="104"/>
      <c r="F12" s="104"/>
      <c r="G12" s="104">
        <f>G13+G14</f>
        <v>28.991525423728817</v>
      </c>
      <c r="H12" s="104"/>
      <c r="I12" s="104">
        <f>I13+I14</f>
        <v>28.991525423728817</v>
      </c>
      <c r="J12" s="104">
        <f>J13+J14</f>
        <v>0</v>
      </c>
      <c r="K12" s="104">
        <f>K13+K14</f>
        <v>0</v>
      </c>
      <c r="L12" s="104">
        <f>L13+L14</f>
        <v>28.991525423728817</v>
      </c>
      <c r="M12" s="104">
        <f>M13+M14</f>
        <v>0</v>
      </c>
      <c r="N12" s="104"/>
      <c r="O12" s="104"/>
      <c r="P12" s="104"/>
      <c r="Q12" s="104"/>
      <c r="R12" s="104">
        <f>R13+R14</f>
        <v>28.991525423728817</v>
      </c>
    </row>
    <row r="13" spans="1:28">
      <c r="A13" s="174"/>
      <c r="B13" s="176" t="s">
        <v>30</v>
      </c>
      <c r="C13" s="105" t="s">
        <v>29</v>
      </c>
      <c r="D13" s="105"/>
      <c r="E13" s="105"/>
      <c r="F13" s="105"/>
      <c r="G13" s="104">
        <f>G21+G26+G30+G40</f>
        <v>14.452542372881357</v>
      </c>
      <c r="H13" s="105"/>
      <c r="I13" s="104">
        <f>I21+I26+I30+I40</f>
        <v>14.452542372881357</v>
      </c>
      <c r="J13" s="104">
        <f>J21+J26+J30+J40</f>
        <v>0</v>
      </c>
      <c r="K13" s="104">
        <f>K21+K26+K30+K40</f>
        <v>0</v>
      </c>
      <c r="L13" s="104">
        <f>L21+L26+L30+L40</f>
        <v>14.452542372881357</v>
      </c>
      <c r="M13" s="104">
        <f>M21+M26+M30+M40</f>
        <v>0</v>
      </c>
      <c r="N13" s="105"/>
      <c r="O13" s="105"/>
      <c r="P13" s="105"/>
      <c r="Q13" s="105"/>
      <c r="R13" s="104">
        <f>R21+R26+R30+R40</f>
        <v>14.452542372881357</v>
      </c>
    </row>
    <row r="14" spans="1:28">
      <c r="A14" s="174"/>
      <c r="B14" s="176" t="s">
        <v>31</v>
      </c>
      <c r="C14" s="105" t="s">
        <v>29</v>
      </c>
      <c r="D14" s="105"/>
      <c r="E14" s="105"/>
      <c r="F14" s="105"/>
      <c r="G14" s="104">
        <f>G33+G43+G51</f>
        <v>14.538983050847458</v>
      </c>
      <c r="H14" s="105"/>
      <c r="I14" s="104">
        <f>I33+I43+I51</f>
        <v>14.538983050847458</v>
      </c>
      <c r="J14" s="104">
        <f>J33+J46</f>
        <v>0</v>
      </c>
      <c r="K14" s="104">
        <f>K33+K46</f>
        <v>0</v>
      </c>
      <c r="L14" s="104">
        <f>L33+L43+L51</f>
        <v>14.538983050847458</v>
      </c>
      <c r="M14" s="104">
        <f>M33+M46</f>
        <v>0</v>
      </c>
      <c r="N14" s="105"/>
      <c r="O14" s="105"/>
      <c r="P14" s="105"/>
      <c r="Q14" s="105"/>
      <c r="R14" s="104">
        <f>R33+R43+R51</f>
        <v>14.538983050847458</v>
      </c>
    </row>
    <row r="15" spans="1:28">
      <c r="A15" s="177">
        <v>1</v>
      </c>
      <c r="B15" s="175" t="s">
        <v>32</v>
      </c>
      <c r="C15" s="104" t="s">
        <v>29</v>
      </c>
      <c r="D15" s="104"/>
      <c r="E15" s="104"/>
      <c r="F15" s="104"/>
      <c r="G15" s="104">
        <f>G16+G38</f>
        <v>22.268644067796611</v>
      </c>
      <c r="H15" s="104"/>
      <c r="I15" s="104">
        <f>I16+I38</f>
        <v>22.268644067796611</v>
      </c>
      <c r="J15" s="104">
        <f>J16+J38</f>
        <v>0</v>
      </c>
      <c r="K15" s="104">
        <f>K16+K38</f>
        <v>0</v>
      </c>
      <c r="L15" s="104">
        <f>L16+L38</f>
        <v>22.268644067796611</v>
      </c>
      <c r="M15" s="104">
        <f>M16+M38</f>
        <v>0</v>
      </c>
      <c r="N15" s="104"/>
      <c r="O15" s="104"/>
      <c r="P15" s="104"/>
      <c r="Q15" s="104"/>
      <c r="R15" s="104">
        <f>R16+R38</f>
        <v>22.268644067796611</v>
      </c>
    </row>
    <row r="16" spans="1:28">
      <c r="A16" s="178" t="s">
        <v>33</v>
      </c>
      <c r="B16" s="175" t="s">
        <v>34</v>
      </c>
      <c r="C16" s="104" t="s">
        <v>29</v>
      </c>
      <c r="D16" s="104"/>
      <c r="E16" s="104"/>
      <c r="F16" s="104"/>
      <c r="G16" s="104">
        <f>G17</f>
        <v>10.727118644067797</v>
      </c>
      <c r="H16" s="104"/>
      <c r="I16" s="104">
        <f>I17</f>
        <v>10.727118644067797</v>
      </c>
      <c r="J16" s="104">
        <f>J17</f>
        <v>0</v>
      </c>
      <c r="K16" s="104">
        <f>K17</f>
        <v>0</v>
      </c>
      <c r="L16" s="104">
        <f>L17</f>
        <v>10.727118644067797</v>
      </c>
      <c r="M16" s="104">
        <f>M17</f>
        <v>0</v>
      </c>
      <c r="N16" s="104"/>
      <c r="O16" s="104"/>
      <c r="P16" s="104"/>
      <c r="Q16" s="104"/>
      <c r="R16" s="104">
        <f>R17</f>
        <v>10.727118644067797</v>
      </c>
    </row>
    <row r="17" spans="1:18">
      <c r="A17" s="178" t="s">
        <v>35</v>
      </c>
      <c r="B17" s="72" t="s">
        <v>36</v>
      </c>
      <c r="C17" s="104" t="s">
        <v>29</v>
      </c>
      <c r="D17" s="104"/>
      <c r="E17" s="104"/>
      <c r="F17" s="104"/>
      <c r="G17" s="104">
        <f>G18+G28</f>
        <v>10.727118644067797</v>
      </c>
      <c r="H17" s="104"/>
      <c r="I17" s="104">
        <f>I18+I28</f>
        <v>10.727118644067797</v>
      </c>
      <c r="J17" s="104">
        <f>J18+J28</f>
        <v>0</v>
      </c>
      <c r="K17" s="104">
        <f>K18+K28</f>
        <v>0</v>
      </c>
      <c r="L17" s="104">
        <f>L18+L28</f>
        <v>10.727118644067797</v>
      </c>
      <c r="M17" s="104">
        <f>M18+M28</f>
        <v>0</v>
      </c>
      <c r="N17" s="104"/>
      <c r="O17" s="104"/>
      <c r="P17" s="104"/>
      <c r="Q17" s="104"/>
      <c r="R17" s="104">
        <f>R18+R28</f>
        <v>10.727118644067797</v>
      </c>
    </row>
    <row r="18" spans="1:18">
      <c r="A18" s="178" t="s">
        <v>37</v>
      </c>
      <c r="B18" s="72" t="s">
        <v>38</v>
      </c>
      <c r="C18" s="104" t="s">
        <v>29</v>
      </c>
      <c r="D18" s="104"/>
      <c r="E18" s="104"/>
      <c r="F18" s="104"/>
      <c r="G18" s="104">
        <f>G19</f>
        <v>5.1491525423728817</v>
      </c>
      <c r="H18" s="104"/>
      <c r="I18" s="104">
        <f>I19</f>
        <v>5.1491525423728817</v>
      </c>
      <c r="J18" s="104">
        <f>J19</f>
        <v>0</v>
      </c>
      <c r="K18" s="104">
        <f>K19</f>
        <v>0</v>
      </c>
      <c r="L18" s="104">
        <f>L19</f>
        <v>5.1491525423728817</v>
      </c>
      <c r="M18" s="104">
        <f>M19</f>
        <v>0</v>
      </c>
      <c r="N18" s="104"/>
      <c r="O18" s="104"/>
      <c r="P18" s="104"/>
      <c r="Q18" s="104"/>
      <c r="R18" s="104">
        <f>R19</f>
        <v>5.1491525423728817</v>
      </c>
    </row>
    <row r="19" spans="1:18">
      <c r="A19" s="178" t="s">
        <v>39</v>
      </c>
      <c r="B19" s="72" t="s">
        <v>40</v>
      </c>
      <c r="C19" s="104" t="s">
        <v>29</v>
      </c>
      <c r="D19" s="104"/>
      <c r="E19" s="104"/>
      <c r="F19" s="104"/>
      <c r="G19" s="104">
        <f>G20+G25</f>
        <v>5.1491525423728817</v>
      </c>
      <c r="H19" s="104"/>
      <c r="I19" s="104">
        <f>I20+I25</f>
        <v>5.1491525423728817</v>
      </c>
      <c r="J19" s="104">
        <f>J20+J25</f>
        <v>0</v>
      </c>
      <c r="K19" s="104">
        <f>K20+K25</f>
        <v>0</v>
      </c>
      <c r="L19" s="104">
        <f>L20+L25</f>
        <v>5.1491525423728817</v>
      </c>
      <c r="M19" s="104">
        <f>M20+M25</f>
        <v>0</v>
      </c>
      <c r="N19" s="104"/>
      <c r="O19" s="104"/>
      <c r="P19" s="104"/>
      <c r="Q19" s="104"/>
      <c r="R19" s="104">
        <f>R20+R25</f>
        <v>5.1491525423728817</v>
      </c>
    </row>
    <row r="20" spans="1:18">
      <c r="A20" s="106" t="s">
        <v>41</v>
      </c>
      <c r="B20" s="72" t="s">
        <v>42</v>
      </c>
      <c r="C20" s="105" t="s">
        <v>29</v>
      </c>
      <c r="D20" s="105"/>
      <c r="E20" s="105"/>
      <c r="F20" s="105"/>
      <c r="G20" s="105">
        <f>G21</f>
        <v>4.2813559322033896</v>
      </c>
      <c r="H20" s="105"/>
      <c r="I20" s="105">
        <f>I21</f>
        <v>4.2813559322033896</v>
      </c>
      <c r="J20" s="105">
        <f>J21</f>
        <v>0</v>
      </c>
      <c r="K20" s="105">
        <f>K21</f>
        <v>0</v>
      </c>
      <c r="L20" s="105">
        <f>L21</f>
        <v>4.2813559322033896</v>
      </c>
      <c r="M20" s="105">
        <f>M21</f>
        <v>0</v>
      </c>
      <c r="N20" s="105"/>
      <c r="O20" s="105"/>
      <c r="P20" s="105"/>
      <c r="Q20" s="105"/>
      <c r="R20" s="105">
        <f>R21</f>
        <v>4.2813559322033896</v>
      </c>
    </row>
    <row r="21" spans="1:18">
      <c r="A21" s="106" t="s">
        <v>43</v>
      </c>
      <c r="B21" s="72" t="s">
        <v>44</v>
      </c>
      <c r="C21" s="105" t="s">
        <v>29</v>
      </c>
      <c r="D21" s="105"/>
      <c r="E21" s="105"/>
      <c r="F21" s="105"/>
      <c r="G21" s="105">
        <f>SUM(G22:G24)</f>
        <v>4.2813559322033896</v>
      </c>
      <c r="H21" s="105"/>
      <c r="I21" s="105">
        <f>SUM(I22:I24)</f>
        <v>4.2813559322033896</v>
      </c>
      <c r="J21" s="105">
        <f>SUM(J22:J24)</f>
        <v>0</v>
      </c>
      <c r="K21" s="105">
        <f>SUM(K22:K24)</f>
        <v>0</v>
      </c>
      <c r="L21" s="105">
        <f>SUM(L22:L24)</f>
        <v>4.2813559322033896</v>
      </c>
      <c r="M21" s="105">
        <f>SUM(M22:M24)</f>
        <v>0</v>
      </c>
      <c r="N21" s="105"/>
      <c r="O21" s="105"/>
      <c r="P21" s="105"/>
      <c r="Q21" s="105"/>
      <c r="R21" s="105">
        <f>SUM(R22:R24)</f>
        <v>4.2813559322033896</v>
      </c>
    </row>
    <row r="22" spans="1:18">
      <c r="A22" s="179" t="s">
        <v>410</v>
      </c>
      <c r="B22" s="74" t="s">
        <v>411</v>
      </c>
      <c r="C22" s="105" t="s">
        <v>412</v>
      </c>
      <c r="D22" s="105" t="s">
        <v>139</v>
      </c>
      <c r="E22" s="113">
        <v>2021</v>
      </c>
      <c r="F22" s="113">
        <v>2021</v>
      </c>
      <c r="G22" s="105">
        <f>1.684/1.18</f>
        <v>1.4271186440677965</v>
      </c>
      <c r="H22" s="105" t="s">
        <v>48</v>
      </c>
      <c r="I22" s="105">
        <f>1.684/1.18</f>
        <v>1.4271186440677965</v>
      </c>
      <c r="J22" s="194">
        <v>0</v>
      </c>
      <c r="K22" s="194">
        <v>0</v>
      </c>
      <c r="L22" s="105">
        <f>1.684/1.18</f>
        <v>1.4271186440677965</v>
      </c>
      <c r="M22" s="194">
        <v>0</v>
      </c>
      <c r="N22" s="105" t="s">
        <v>48</v>
      </c>
      <c r="O22" s="105" t="s">
        <v>48</v>
      </c>
      <c r="P22" s="105" t="s">
        <v>48</v>
      </c>
      <c r="Q22" s="105" t="s">
        <v>48</v>
      </c>
      <c r="R22" s="105">
        <f>1.684/1.18</f>
        <v>1.4271186440677965</v>
      </c>
    </row>
    <row r="23" spans="1:18">
      <c r="A23" s="179" t="s">
        <v>413</v>
      </c>
      <c r="B23" s="74" t="s">
        <v>414</v>
      </c>
      <c r="C23" s="105" t="s">
        <v>415</v>
      </c>
      <c r="D23" s="105" t="s">
        <v>139</v>
      </c>
      <c r="E23" s="113">
        <v>2021</v>
      </c>
      <c r="F23" s="113">
        <v>2021</v>
      </c>
      <c r="G23" s="105">
        <f>1.684/1.18</f>
        <v>1.4271186440677965</v>
      </c>
      <c r="H23" s="105" t="s">
        <v>48</v>
      </c>
      <c r="I23" s="105">
        <f>1.684/1.18</f>
        <v>1.4271186440677965</v>
      </c>
      <c r="J23" s="194">
        <v>0</v>
      </c>
      <c r="K23" s="194">
        <v>0</v>
      </c>
      <c r="L23" s="105">
        <f>1.684/1.18</f>
        <v>1.4271186440677965</v>
      </c>
      <c r="M23" s="194">
        <v>0</v>
      </c>
      <c r="N23" s="105" t="s">
        <v>48</v>
      </c>
      <c r="O23" s="105" t="s">
        <v>48</v>
      </c>
      <c r="P23" s="105" t="s">
        <v>48</v>
      </c>
      <c r="Q23" s="105" t="s">
        <v>48</v>
      </c>
      <c r="R23" s="105">
        <f>1.684/1.18</f>
        <v>1.4271186440677965</v>
      </c>
    </row>
    <row r="24" spans="1:18">
      <c r="A24" s="179" t="s">
        <v>416</v>
      </c>
      <c r="B24" s="74" t="s">
        <v>417</v>
      </c>
      <c r="C24" s="105" t="s">
        <v>418</v>
      </c>
      <c r="D24" s="105" t="s">
        <v>139</v>
      </c>
      <c r="E24" s="113">
        <v>2021</v>
      </c>
      <c r="F24" s="113">
        <v>2021</v>
      </c>
      <c r="G24" s="105">
        <f>1.684/1.18</f>
        <v>1.4271186440677965</v>
      </c>
      <c r="H24" s="105" t="s">
        <v>48</v>
      </c>
      <c r="I24" s="105">
        <f>1.684/1.18</f>
        <v>1.4271186440677965</v>
      </c>
      <c r="J24" s="194">
        <v>0</v>
      </c>
      <c r="K24" s="194">
        <v>0</v>
      </c>
      <c r="L24" s="105">
        <f>1.684/1.18</f>
        <v>1.4271186440677965</v>
      </c>
      <c r="M24" s="194">
        <v>0</v>
      </c>
      <c r="N24" s="105" t="s">
        <v>48</v>
      </c>
      <c r="O24" s="105" t="s">
        <v>48</v>
      </c>
      <c r="P24" s="105" t="s">
        <v>48</v>
      </c>
      <c r="Q24" s="105" t="s">
        <v>48</v>
      </c>
      <c r="R24" s="105">
        <f>1.684/1.18</f>
        <v>1.4271186440677965</v>
      </c>
    </row>
    <row r="25" spans="1:18">
      <c r="A25" s="178" t="s">
        <v>419</v>
      </c>
      <c r="B25" s="72" t="s">
        <v>420</v>
      </c>
      <c r="C25" s="174" t="s">
        <v>29</v>
      </c>
      <c r="D25" s="174"/>
      <c r="E25" s="174"/>
      <c r="F25" s="174"/>
      <c r="G25" s="104">
        <f>G26</f>
        <v>0.86779661016949161</v>
      </c>
      <c r="H25" s="174"/>
      <c r="I25" s="104">
        <f>I26</f>
        <v>0.86779661016949161</v>
      </c>
      <c r="J25" s="104">
        <f>J26</f>
        <v>0</v>
      </c>
      <c r="K25" s="104">
        <f>K26</f>
        <v>0</v>
      </c>
      <c r="L25" s="104">
        <f>L26</f>
        <v>0.86779661016949161</v>
      </c>
      <c r="M25" s="104">
        <f>M26</f>
        <v>0</v>
      </c>
      <c r="N25" s="174"/>
      <c r="O25" s="174"/>
      <c r="P25" s="174"/>
      <c r="Q25" s="174"/>
      <c r="R25" s="104">
        <f>R26</f>
        <v>0.86779661016949161</v>
      </c>
    </row>
    <row r="26" spans="1:18">
      <c r="A26" s="106" t="s">
        <v>421</v>
      </c>
      <c r="B26" s="72" t="s">
        <v>44</v>
      </c>
      <c r="C26" s="174" t="s">
        <v>29</v>
      </c>
      <c r="D26" s="174"/>
      <c r="E26" s="174"/>
      <c r="F26" s="174"/>
      <c r="G26" s="104">
        <f>SUM(G27:G27)</f>
        <v>0.86779661016949161</v>
      </c>
      <c r="H26" s="174"/>
      <c r="I26" s="104">
        <f>SUM(I27:I27)</f>
        <v>0.86779661016949161</v>
      </c>
      <c r="J26" s="104">
        <f>SUM(J27:J27)</f>
        <v>0</v>
      </c>
      <c r="K26" s="104">
        <f>SUM(K27:K27)</f>
        <v>0</v>
      </c>
      <c r="L26" s="104">
        <f>SUM(L27:L27)</f>
        <v>0.86779661016949161</v>
      </c>
      <c r="M26" s="104">
        <f>SUM(M27:M27)</f>
        <v>0</v>
      </c>
      <c r="N26" s="174"/>
      <c r="O26" s="174"/>
      <c r="P26" s="174"/>
      <c r="Q26" s="174"/>
      <c r="R26" s="104">
        <f>SUM(R27:R27)</f>
        <v>0.86779661016949161</v>
      </c>
    </row>
    <row r="27" spans="1:18" ht="25.5">
      <c r="A27" s="109" t="s">
        <v>422</v>
      </c>
      <c r="B27" s="74" t="s">
        <v>423</v>
      </c>
      <c r="C27" s="105" t="s">
        <v>424</v>
      </c>
      <c r="D27" s="105" t="s">
        <v>139</v>
      </c>
      <c r="E27" s="113">
        <v>2021</v>
      </c>
      <c r="F27" s="113">
        <v>2021</v>
      </c>
      <c r="G27" s="105">
        <f>1.024/1.18</f>
        <v>0.86779661016949161</v>
      </c>
      <c r="H27" s="105" t="s">
        <v>48</v>
      </c>
      <c r="I27" s="105">
        <f>1.024/1.18</f>
        <v>0.86779661016949161</v>
      </c>
      <c r="J27" s="194">
        <v>0</v>
      </c>
      <c r="K27" s="194">
        <v>0</v>
      </c>
      <c r="L27" s="105">
        <f>1.024/1.18</f>
        <v>0.86779661016949161</v>
      </c>
      <c r="M27" s="194">
        <v>0</v>
      </c>
      <c r="N27" s="105" t="s">
        <v>48</v>
      </c>
      <c r="O27" s="105" t="s">
        <v>48</v>
      </c>
      <c r="P27" s="105" t="s">
        <v>48</v>
      </c>
      <c r="Q27" s="105" t="s">
        <v>48</v>
      </c>
      <c r="R27" s="105">
        <f>1.024/1.18</f>
        <v>0.86779661016949161</v>
      </c>
    </row>
    <row r="28" spans="1:18">
      <c r="A28" s="178" t="s">
        <v>49</v>
      </c>
      <c r="B28" s="72" t="s">
        <v>50</v>
      </c>
      <c r="C28" s="174" t="s">
        <v>29</v>
      </c>
      <c r="D28" s="174"/>
      <c r="E28" s="174"/>
      <c r="F28" s="174"/>
      <c r="G28" s="104">
        <f>G29</f>
        <v>5.5779661016949156</v>
      </c>
      <c r="H28" s="174"/>
      <c r="I28" s="104">
        <f>I29</f>
        <v>5.5779661016949156</v>
      </c>
      <c r="J28" s="104">
        <f>J29</f>
        <v>0</v>
      </c>
      <c r="K28" s="104">
        <f>K29</f>
        <v>0</v>
      </c>
      <c r="L28" s="104">
        <f>L29</f>
        <v>5.5779661016949156</v>
      </c>
      <c r="M28" s="104">
        <f>M29</f>
        <v>0</v>
      </c>
      <c r="N28" s="174"/>
      <c r="O28" s="174"/>
      <c r="P28" s="174"/>
      <c r="Q28" s="174"/>
      <c r="R28" s="104">
        <f>R29</f>
        <v>5.5779661016949156</v>
      </c>
    </row>
    <row r="29" spans="1:18">
      <c r="A29" s="179" t="s">
        <v>51</v>
      </c>
      <c r="B29" s="74" t="s">
        <v>52</v>
      </c>
      <c r="C29" s="180" t="s">
        <v>29</v>
      </c>
      <c r="D29" s="180"/>
      <c r="E29" s="180"/>
      <c r="F29" s="180"/>
      <c r="G29" s="105">
        <f>G30+G33</f>
        <v>5.5779661016949156</v>
      </c>
      <c r="H29" s="180"/>
      <c r="I29" s="105">
        <f>I30+I33</f>
        <v>5.5779661016949156</v>
      </c>
      <c r="J29" s="105">
        <f>J30+J33</f>
        <v>0</v>
      </c>
      <c r="K29" s="105">
        <f>K30+K33</f>
        <v>0</v>
      </c>
      <c r="L29" s="105">
        <f>L30+L33</f>
        <v>5.5779661016949156</v>
      </c>
      <c r="M29" s="105">
        <f>M30+M33</f>
        <v>0</v>
      </c>
      <c r="N29" s="180"/>
      <c r="O29" s="180"/>
      <c r="P29" s="180"/>
      <c r="Q29" s="180"/>
      <c r="R29" s="105">
        <f>R30+R33</f>
        <v>5.5779661016949156</v>
      </c>
    </row>
    <row r="30" spans="1:18">
      <c r="A30" s="106" t="s">
        <v>53</v>
      </c>
      <c r="B30" s="72" t="s">
        <v>44</v>
      </c>
      <c r="C30" s="174" t="s">
        <v>29</v>
      </c>
      <c r="D30" s="174"/>
      <c r="E30" s="174"/>
      <c r="F30" s="174"/>
      <c r="G30" s="104">
        <f>SUM(G31:G32)</f>
        <v>1.6135593220338984</v>
      </c>
      <c r="H30" s="174"/>
      <c r="I30" s="104">
        <f>SUM(I31:I32)</f>
        <v>1.6135593220338984</v>
      </c>
      <c r="J30" s="104">
        <f>SUM(J31:J32)</f>
        <v>0</v>
      </c>
      <c r="K30" s="104">
        <f>SUM(K31:K32)</f>
        <v>0</v>
      </c>
      <c r="L30" s="104">
        <f>SUM(L31:L32)</f>
        <v>1.6135593220338984</v>
      </c>
      <c r="M30" s="104">
        <f>SUM(M31:M32)</f>
        <v>0</v>
      </c>
      <c r="N30" s="174"/>
      <c r="O30" s="174"/>
      <c r="P30" s="174"/>
      <c r="Q30" s="174"/>
      <c r="R30" s="104">
        <f>SUM(R31:R32)</f>
        <v>1.6135593220338984</v>
      </c>
    </row>
    <row r="31" spans="1:18" ht="25.5">
      <c r="A31" s="179" t="s">
        <v>425</v>
      </c>
      <c r="B31" s="111" t="s">
        <v>466</v>
      </c>
      <c r="C31" s="105" t="s">
        <v>426</v>
      </c>
      <c r="D31" s="105" t="s">
        <v>139</v>
      </c>
      <c r="E31" s="113">
        <v>2021</v>
      </c>
      <c r="F31" s="113">
        <v>2021</v>
      </c>
      <c r="G31" s="105">
        <f>1.254/1.18</f>
        <v>1.0627118644067797</v>
      </c>
      <c r="H31" s="105" t="s">
        <v>48</v>
      </c>
      <c r="I31" s="105">
        <f>1.254/1.18</f>
        <v>1.0627118644067797</v>
      </c>
      <c r="J31" s="194">
        <v>0</v>
      </c>
      <c r="K31" s="194">
        <v>0</v>
      </c>
      <c r="L31" s="105">
        <f>1.254/1.18</f>
        <v>1.0627118644067797</v>
      </c>
      <c r="M31" s="194">
        <v>0</v>
      </c>
      <c r="N31" s="105" t="s">
        <v>48</v>
      </c>
      <c r="O31" s="105" t="s">
        <v>48</v>
      </c>
      <c r="P31" s="105" t="s">
        <v>48</v>
      </c>
      <c r="Q31" s="105" t="s">
        <v>48</v>
      </c>
      <c r="R31" s="105">
        <f>1.254/1.18</f>
        <v>1.0627118644067797</v>
      </c>
    </row>
    <row r="32" spans="1:18">
      <c r="A32" s="179" t="s">
        <v>427</v>
      </c>
      <c r="B32" s="111" t="s">
        <v>467</v>
      </c>
      <c r="C32" s="105" t="s">
        <v>428</v>
      </c>
      <c r="D32" s="105" t="s">
        <v>139</v>
      </c>
      <c r="E32" s="113">
        <v>2021</v>
      </c>
      <c r="F32" s="113">
        <v>2021</v>
      </c>
      <c r="G32" s="105">
        <f>0.65/1.18</f>
        <v>0.55084745762711873</v>
      </c>
      <c r="H32" s="105" t="s">
        <v>48</v>
      </c>
      <c r="I32" s="105">
        <f>0.65/1.18</f>
        <v>0.55084745762711873</v>
      </c>
      <c r="J32" s="194">
        <v>0</v>
      </c>
      <c r="K32" s="194">
        <v>0</v>
      </c>
      <c r="L32" s="105">
        <f>0.65/1.18</f>
        <v>0.55084745762711873</v>
      </c>
      <c r="M32" s="194">
        <v>0</v>
      </c>
      <c r="N32" s="105" t="s">
        <v>48</v>
      </c>
      <c r="O32" s="105" t="s">
        <v>48</v>
      </c>
      <c r="P32" s="105" t="s">
        <v>48</v>
      </c>
      <c r="Q32" s="105" t="s">
        <v>48</v>
      </c>
      <c r="R32" s="105">
        <f>0.65/1.18</f>
        <v>0.55084745762711873</v>
      </c>
    </row>
    <row r="33" spans="1:18">
      <c r="A33" s="106" t="s">
        <v>60</v>
      </c>
      <c r="B33" s="72" t="s">
        <v>61</v>
      </c>
      <c r="C33" s="174" t="s">
        <v>29</v>
      </c>
      <c r="D33" s="174"/>
      <c r="E33" s="174"/>
      <c r="F33" s="174"/>
      <c r="G33" s="104">
        <f>SUM(G34:G37)</f>
        <v>3.964406779661017</v>
      </c>
      <c r="H33" s="174"/>
      <c r="I33" s="104">
        <f>SUM(I34:I37)</f>
        <v>3.964406779661017</v>
      </c>
      <c r="J33" s="104">
        <f>SUM(J34:J37)</f>
        <v>0</v>
      </c>
      <c r="K33" s="104">
        <f>SUM(K34:K37)</f>
        <v>0</v>
      </c>
      <c r="L33" s="104">
        <f>SUM(L34:L37)</f>
        <v>3.964406779661017</v>
      </c>
      <c r="M33" s="104">
        <f>SUM(M34:M37)</f>
        <v>0</v>
      </c>
      <c r="N33" s="174"/>
      <c r="O33" s="174"/>
      <c r="P33" s="174"/>
      <c r="Q33" s="174"/>
      <c r="R33" s="104">
        <f>SUM(R34:R37)</f>
        <v>3.964406779661017</v>
      </c>
    </row>
    <row r="34" spans="1:18" ht="25.5">
      <c r="A34" s="179" t="s">
        <v>429</v>
      </c>
      <c r="B34" s="172" t="s">
        <v>462</v>
      </c>
      <c r="C34" s="105" t="s">
        <v>430</v>
      </c>
      <c r="D34" s="105" t="s">
        <v>139</v>
      </c>
      <c r="E34" s="113">
        <v>2021</v>
      </c>
      <c r="F34" s="113">
        <v>2021</v>
      </c>
      <c r="G34" s="105">
        <f>2.521/1.18</f>
        <v>2.1364406779661018</v>
      </c>
      <c r="H34" s="105" t="s">
        <v>48</v>
      </c>
      <c r="I34" s="105">
        <f>2.521/1.18</f>
        <v>2.1364406779661018</v>
      </c>
      <c r="J34" s="194">
        <v>0</v>
      </c>
      <c r="K34" s="194">
        <v>0</v>
      </c>
      <c r="L34" s="105">
        <f>2.521/1.18</f>
        <v>2.1364406779661018</v>
      </c>
      <c r="M34" s="194">
        <v>0</v>
      </c>
      <c r="N34" s="105" t="s">
        <v>48</v>
      </c>
      <c r="O34" s="105" t="s">
        <v>48</v>
      </c>
      <c r="P34" s="105" t="s">
        <v>48</v>
      </c>
      <c r="Q34" s="105" t="s">
        <v>48</v>
      </c>
      <c r="R34" s="105">
        <f>2.521/1.18</f>
        <v>2.1364406779661018</v>
      </c>
    </row>
    <row r="35" spans="1:18" ht="25.5">
      <c r="A35" s="179" t="s">
        <v>431</v>
      </c>
      <c r="B35" s="172" t="s">
        <v>463</v>
      </c>
      <c r="C35" s="105" t="s">
        <v>432</v>
      </c>
      <c r="D35" s="105" t="s">
        <v>139</v>
      </c>
      <c r="E35" s="113">
        <v>2021</v>
      </c>
      <c r="F35" s="113">
        <v>2021</v>
      </c>
      <c r="G35" s="105">
        <f>0.903/1.18</f>
        <v>0.76525423728813569</v>
      </c>
      <c r="H35" s="105" t="s">
        <v>48</v>
      </c>
      <c r="I35" s="105">
        <f>0.903/1.18</f>
        <v>0.76525423728813569</v>
      </c>
      <c r="J35" s="194">
        <v>0</v>
      </c>
      <c r="K35" s="194">
        <v>0</v>
      </c>
      <c r="L35" s="105">
        <f>0.903/1.18</f>
        <v>0.76525423728813569</v>
      </c>
      <c r="M35" s="194">
        <v>0</v>
      </c>
      <c r="N35" s="105" t="s">
        <v>48</v>
      </c>
      <c r="O35" s="105" t="s">
        <v>48</v>
      </c>
      <c r="P35" s="105" t="s">
        <v>48</v>
      </c>
      <c r="Q35" s="105" t="s">
        <v>48</v>
      </c>
      <c r="R35" s="105">
        <f>0.903/1.18</f>
        <v>0.76525423728813569</v>
      </c>
    </row>
    <row r="36" spans="1:18" ht="25.5">
      <c r="A36" s="179" t="s">
        <v>433</v>
      </c>
      <c r="B36" s="172" t="s">
        <v>464</v>
      </c>
      <c r="C36" s="105" t="s">
        <v>434</v>
      </c>
      <c r="D36" s="105" t="s">
        <v>139</v>
      </c>
      <c r="E36" s="113">
        <v>2021</v>
      </c>
      <c r="F36" s="113">
        <v>2021</v>
      </c>
      <c r="G36" s="105">
        <f>0.627/1.18</f>
        <v>0.53135593220338984</v>
      </c>
      <c r="H36" s="105" t="s">
        <v>48</v>
      </c>
      <c r="I36" s="105">
        <f>0.627/1.18</f>
        <v>0.53135593220338984</v>
      </c>
      <c r="J36" s="194">
        <v>0</v>
      </c>
      <c r="K36" s="194">
        <v>0</v>
      </c>
      <c r="L36" s="105">
        <f>0.627/1.18</f>
        <v>0.53135593220338984</v>
      </c>
      <c r="M36" s="194">
        <v>0</v>
      </c>
      <c r="N36" s="105" t="s">
        <v>48</v>
      </c>
      <c r="O36" s="105" t="s">
        <v>48</v>
      </c>
      <c r="P36" s="105" t="s">
        <v>48</v>
      </c>
      <c r="Q36" s="105" t="s">
        <v>48</v>
      </c>
      <c r="R36" s="105">
        <f>0.627/1.18</f>
        <v>0.53135593220338984</v>
      </c>
    </row>
    <row r="37" spans="1:18" ht="25.5">
      <c r="A37" s="179" t="s">
        <v>435</v>
      </c>
      <c r="B37" s="172" t="s">
        <v>465</v>
      </c>
      <c r="C37" s="105" t="s">
        <v>436</v>
      </c>
      <c r="D37" s="105" t="s">
        <v>139</v>
      </c>
      <c r="E37" s="113">
        <v>2021</v>
      </c>
      <c r="F37" s="113">
        <v>2021</v>
      </c>
      <c r="G37" s="105">
        <f>0.627/1.18</f>
        <v>0.53135593220338984</v>
      </c>
      <c r="H37" s="105" t="s">
        <v>48</v>
      </c>
      <c r="I37" s="105">
        <f>0.627/1.18</f>
        <v>0.53135593220338984</v>
      </c>
      <c r="J37" s="194">
        <v>0</v>
      </c>
      <c r="K37" s="194">
        <v>0</v>
      </c>
      <c r="L37" s="105">
        <f>0.627/1.18</f>
        <v>0.53135593220338984</v>
      </c>
      <c r="M37" s="194">
        <v>0</v>
      </c>
      <c r="N37" s="105" t="s">
        <v>48</v>
      </c>
      <c r="O37" s="105" t="s">
        <v>48</v>
      </c>
      <c r="P37" s="105" t="s">
        <v>48</v>
      </c>
      <c r="Q37" s="105" t="s">
        <v>48</v>
      </c>
      <c r="R37" s="105">
        <f>0.627/1.18</f>
        <v>0.53135593220338984</v>
      </c>
    </row>
    <row r="38" spans="1:18">
      <c r="A38" s="178" t="s">
        <v>74</v>
      </c>
      <c r="B38" s="72" t="s">
        <v>75</v>
      </c>
      <c r="C38" s="174" t="s">
        <v>29</v>
      </c>
      <c r="D38" s="174"/>
      <c r="E38" s="174"/>
      <c r="F38" s="174"/>
      <c r="G38" s="104">
        <f>G39</f>
        <v>11.541525423728814</v>
      </c>
      <c r="H38" s="174"/>
      <c r="I38" s="104">
        <f>I39</f>
        <v>11.541525423728814</v>
      </c>
      <c r="J38" s="104">
        <f>J39</f>
        <v>0</v>
      </c>
      <c r="K38" s="104">
        <f>K39</f>
        <v>0</v>
      </c>
      <c r="L38" s="104">
        <f>L39</f>
        <v>11.541525423728814</v>
      </c>
      <c r="M38" s="104">
        <f>M39</f>
        <v>0</v>
      </c>
      <c r="N38" s="174"/>
      <c r="O38" s="174"/>
      <c r="P38" s="174"/>
      <c r="Q38" s="174"/>
      <c r="R38" s="104">
        <f>R39</f>
        <v>11.541525423728814</v>
      </c>
    </row>
    <row r="39" spans="1:18">
      <c r="A39" s="179" t="s">
        <v>76</v>
      </c>
      <c r="B39" s="74" t="s">
        <v>77</v>
      </c>
      <c r="C39" s="180" t="s">
        <v>29</v>
      </c>
      <c r="D39" s="180"/>
      <c r="E39" s="180"/>
      <c r="F39" s="180"/>
      <c r="G39" s="105">
        <f>G40+G43</f>
        <v>11.541525423728814</v>
      </c>
      <c r="H39" s="180"/>
      <c r="I39" s="105">
        <f>I40+I43</f>
        <v>11.541525423728814</v>
      </c>
      <c r="J39" s="105">
        <f>J40+J46+J43</f>
        <v>0</v>
      </c>
      <c r="K39" s="105">
        <f>K40+K46+K43</f>
        <v>0</v>
      </c>
      <c r="L39" s="105">
        <f>L40+L43</f>
        <v>11.541525423728814</v>
      </c>
      <c r="M39" s="105">
        <f>M40+M46+M43</f>
        <v>0</v>
      </c>
      <c r="N39" s="180"/>
      <c r="O39" s="180"/>
      <c r="P39" s="180"/>
      <c r="Q39" s="180"/>
      <c r="R39" s="105">
        <f>R40+R43</f>
        <v>11.541525423728814</v>
      </c>
    </row>
    <row r="40" spans="1:18">
      <c r="A40" s="106" t="s">
        <v>78</v>
      </c>
      <c r="B40" s="72" t="s">
        <v>44</v>
      </c>
      <c r="C40" s="174" t="s">
        <v>29</v>
      </c>
      <c r="D40" s="174"/>
      <c r="E40" s="174"/>
      <c r="F40" s="174"/>
      <c r="G40" s="104">
        <f>G41+G42</f>
        <v>7.6898305084745768</v>
      </c>
      <c r="H40" s="174"/>
      <c r="I40" s="104">
        <f>I41+I42</f>
        <v>7.6898305084745768</v>
      </c>
      <c r="J40" s="104">
        <f>J41</f>
        <v>0</v>
      </c>
      <c r="K40" s="104">
        <f>K41</f>
        <v>0</v>
      </c>
      <c r="L40" s="104">
        <f>L41+L42</f>
        <v>7.6898305084745768</v>
      </c>
      <c r="M40" s="104">
        <f>M41</f>
        <v>0</v>
      </c>
      <c r="N40" s="174"/>
      <c r="O40" s="174"/>
      <c r="P40" s="174"/>
      <c r="Q40" s="174"/>
      <c r="R40" s="104">
        <f>R41+R42</f>
        <v>7.6898305084745768</v>
      </c>
    </row>
    <row r="41" spans="1:18">
      <c r="A41" s="114" t="s">
        <v>437</v>
      </c>
      <c r="B41" s="74" t="s">
        <v>438</v>
      </c>
      <c r="C41" s="105" t="s">
        <v>439</v>
      </c>
      <c r="D41" s="105" t="s">
        <v>139</v>
      </c>
      <c r="E41" s="113">
        <v>2021</v>
      </c>
      <c r="F41" s="113">
        <v>2021</v>
      </c>
      <c r="G41" s="105">
        <f>1.939/1.18</f>
        <v>1.6432203389830511</v>
      </c>
      <c r="H41" s="105" t="s">
        <v>48</v>
      </c>
      <c r="I41" s="105">
        <f>1.939/1.18</f>
        <v>1.6432203389830511</v>
      </c>
      <c r="J41" s="194">
        <v>0</v>
      </c>
      <c r="K41" s="194">
        <v>0</v>
      </c>
      <c r="L41" s="105">
        <f>1.939/1.18</f>
        <v>1.6432203389830511</v>
      </c>
      <c r="M41" s="194">
        <v>0</v>
      </c>
      <c r="N41" s="105" t="s">
        <v>48</v>
      </c>
      <c r="O41" s="105" t="s">
        <v>48</v>
      </c>
      <c r="P41" s="105" t="s">
        <v>48</v>
      </c>
      <c r="Q41" s="105" t="s">
        <v>48</v>
      </c>
      <c r="R41" s="105">
        <f>1.939/1.18</f>
        <v>1.6432203389830511</v>
      </c>
    </row>
    <row r="42" spans="1:18">
      <c r="A42" s="114" t="s">
        <v>440</v>
      </c>
      <c r="B42" s="74" t="s">
        <v>441</v>
      </c>
      <c r="C42" s="105" t="s">
        <v>442</v>
      </c>
      <c r="D42" s="105" t="s">
        <v>139</v>
      </c>
      <c r="E42" s="113">
        <v>2021</v>
      </c>
      <c r="F42" s="113">
        <v>2021</v>
      </c>
      <c r="G42" s="105">
        <f>7.135/1.18</f>
        <v>6.046610169491526</v>
      </c>
      <c r="H42" s="105" t="s">
        <v>48</v>
      </c>
      <c r="I42" s="105">
        <f>7.135/1.18</f>
        <v>6.046610169491526</v>
      </c>
      <c r="J42" s="194"/>
      <c r="K42" s="194"/>
      <c r="L42" s="105">
        <f>7.135/1.18</f>
        <v>6.046610169491526</v>
      </c>
      <c r="M42" s="194"/>
      <c r="N42" s="105" t="s">
        <v>48</v>
      </c>
      <c r="O42" s="105" t="s">
        <v>48</v>
      </c>
      <c r="P42" s="105" t="s">
        <v>48</v>
      </c>
      <c r="Q42" s="105" t="s">
        <v>48</v>
      </c>
      <c r="R42" s="105">
        <f>7.135/1.18</f>
        <v>6.046610169491526</v>
      </c>
    </row>
    <row r="43" spans="1:18">
      <c r="A43" s="106" t="s">
        <v>110</v>
      </c>
      <c r="B43" s="72" t="s">
        <v>61</v>
      </c>
      <c r="C43" s="174" t="s">
        <v>29</v>
      </c>
      <c r="D43" s="174"/>
      <c r="E43" s="174"/>
      <c r="F43" s="174"/>
      <c r="G43" s="104">
        <f>G44</f>
        <v>3.8516949152542375</v>
      </c>
      <c r="H43" s="174"/>
      <c r="I43" s="104">
        <f>I44</f>
        <v>3.8516949152542375</v>
      </c>
      <c r="J43" s="104">
        <f>J44</f>
        <v>0</v>
      </c>
      <c r="K43" s="104">
        <f>K44</f>
        <v>0</v>
      </c>
      <c r="L43" s="104">
        <f>L44</f>
        <v>3.8516949152542375</v>
      </c>
      <c r="M43" s="104">
        <f>M44</f>
        <v>0</v>
      </c>
      <c r="N43" s="174"/>
      <c r="O43" s="174"/>
      <c r="P43" s="174"/>
      <c r="Q43" s="174"/>
      <c r="R43" s="104">
        <f>R44</f>
        <v>3.8516949152542375</v>
      </c>
    </row>
    <row r="44" spans="1:18">
      <c r="A44" s="114" t="s">
        <v>443</v>
      </c>
      <c r="B44" s="74" t="s">
        <v>444</v>
      </c>
      <c r="C44" s="105" t="s">
        <v>445</v>
      </c>
      <c r="D44" s="105" t="s">
        <v>139</v>
      </c>
      <c r="E44" s="113">
        <v>2021</v>
      </c>
      <c r="F44" s="113">
        <v>2021</v>
      </c>
      <c r="G44" s="105">
        <f>4.545/1.18</f>
        <v>3.8516949152542375</v>
      </c>
      <c r="H44" s="105" t="s">
        <v>48</v>
      </c>
      <c r="I44" s="105">
        <f>4.545/1.18</f>
        <v>3.8516949152542375</v>
      </c>
      <c r="J44" s="194"/>
      <c r="K44" s="194"/>
      <c r="L44" s="105">
        <f>4.545/1.18</f>
        <v>3.8516949152542375</v>
      </c>
      <c r="M44" s="194"/>
      <c r="N44" s="105" t="s">
        <v>48</v>
      </c>
      <c r="O44" s="105" t="s">
        <v>48</v>
      </c>
      <c r="P44" s="105" t="s">
        <v>48</v>
      </c>
      <c r="Q44" s="105" t="s">
        <v>48</v>
      </c>
      <c r="R44" s="105">
        <f>4.545/1.18</f>
        <v>3.8516949152542375</v>
      </c>
    </row>
    <row r="45" spans="1:18">
      <c r="A45" s="174">
        <v>2</v>
      </c>
      <c r="B45" s="175" t="s">
        <v>446</v>
      </c>
      <c r="C45" s="174" t="s">
        <v>29</v>
      </c>
      <c r="D45" s="189"/>
      <c r="E45" s="189"/>
      <c r="F45" s="189"/>
      <c r="G45" s="105">
        <f t="shared" ref="G45:G50" si="0">G46</f>
        <v>6.7228813559322038</v>
      </c>
      <c r="H45" s="189"/>
      <c r="I45" s="105">
        <f t="shared" ref="I45:M50" si="1">I46</f>
        <v>6.7228813559322038</v>
      </c>
      <c r="J45" s="105">
        <f t="shared" si="1"/>
        <v>0</v>
      </c>
      <c r="K45" s="105">
        <f t="shared" si="1"/>
        <v>0</v>
      </c>
      <c r="L45" s="105">
        <f>L46</f>
        <v>6.7228813559322038</v>
      </c>
      <c r="M45" s="105">
        <f t="shared" si="1"/>
        <v>0</v>
      </c>
      <c r="N45" s="189"/>
      <c r="O45" s="189"/>
      <c r="P45" s="189"/>
      <c r="Q45" s="189"/>
      <c r="R45" s="105">
        <f t="shared" ref="R45:R50" si="2">R46</f>
        <v>6.7228813559322038</v>
      </c>
    </row>
    <row r="46" spans="1:18">
      <c r="A46" s="178" t="s">
        <v>447</v>
      </c>
      <c r="B46" s="175" t="s">
        <v>34</v>
      </c>
      <c r="C46" s="174" t="s">
        <v>29</v>
      </c>
      <c r="D46" s="189"/>
      <c r="E46" s="189"/>
      <c r="F46" s="189"/>
      <c r="G46" s="105">
        <f t="shared" si="0"/>
        <v>6.7228813559322038</v>
      </c>
      <c r="H46" s="189"/>
      <c r="I46" s="105">
        <f t="shared" si="1"/>
        <v>6.7228813559322038</v>
      </c>
      <c r="J46" s="105">
        <f t="shared" si="1"/>
        <v>0</v>
      </c>
      <c r="K46" s="105">
        <f t="shared" si="1"/>
        <v>0</v>
      </c>
      <c r="L46" s="105">
        <f t="shared" si="1"/>
        <v>6.7228813559322038</v>
      </c>
      <c r="M46" s="105">
        <f t="shared" si="1"/>
        <v>0</v>
      </c>
      <c r="N46" s="189"/>
      <c r="O46" s="189"/>
      <c r="P46" s="189"/>
      <c r="Q46" s="189"/>
      <c r="R46" s="105">
        <f t="shared" si="2"/>
        <v>6.7228813559322038</v>
      </c>
    </row>
    <row r="47" spans="1:18">
      <c r="A47" s="178" t="s">
        <v>448</v>
      </c>
      <c r="B47" s="72" t="s">
        <v>36</v>
      </c>
      <c r="C47" s="174" t="s">
        <v>29</v>
      </c>
      <c r="D47" s="189"/>
      <c r="E47" s="189"/>
      <c r="F47" s="189"/>
      <c r="G47" s="105">
        <f t="shared" si="0"/>
        <v>6.7228813559322038</v>
      </c>
      <c r="H47" s="189"/>
      <c r="I47" s="105">
        <f t="shared" si="1"/>
        <v>6.7228813559322038</v>
      </c>
      <c r="J47" s="105">
        <f t="shared" si="1"/>
        <v>0</v>
      </c>
      <c r="K47" s="105">
        <f t="shared" si="1"/>
        <v>0</v>
      </c>
      <c r="L47" s="105">
        <f t="shared" si="1"/>
        <v>6.7228813559322038</v>
      </c>
      <c r="M47" s="105">
        <f t="shared" si="1"/>
        <v>0</v>
      </c>
      <c r="N47" s="189"/>
      <c r="O47" s="189"/>
      <c r="P47" s="189"/>
      <c r="Q47" s="189"/>
      <c r="R47" s="105">
        <f t="shared" si="2"/>
        <v>6.7228813559322038</v>
      </c>
    </row>
    <row r="48" spans="1:18">
      <c r="A48" s="178" t="s">
        <v>449</v>
      </c>
      <c r="B48" s="72" t="s">
        <v>38</v>
      </c>
      <c r="C48" s="174" t="s">
        <v>29</v>
      </c>
      <c r="D48" s="174"/>
      <c r="E48" s="174"/>
      <c r="F48" s="174"/>
      <c r="G48" s="105">
        <f t="shared" si="0"/>
        <v>6.7228813559322038</v>
      </c>
      <c r="H48" s="174"/>
      <c r="I48" s="105">
        <f t="shared" si="1"/>
        <v>6.7228813559322038</v>
      </c>
      <c r="J48" s="105">
        <f t="shared" si="1"/>
        <v>0</v>
      </c>
      <c r="K48" s="105">
        <f t="shared" si="1"/>
        <v>0</v>
      </c>
      <c r="L48" s="105">
        <f t="shared" si="1"/>
        <v>6.7228813559322038</v>
      </c>
      <c r="M48" s="105">
        <f t="shared" si="1"/>
        <v>0</v>
      </c>
      <c r="N48" s="174"/>
      <c r="O48" s="174"/>
      <c r="P48" s="174"/>
      <c r="Q48" s="174"/>
      <c r="R48" s="105">
        <f t="shared" si="2"/>
        <v>6.7228813559322038</v>
      </c>
    </row>
    <row r="49" spans="1:18">
      <c r="A49" s="178" t="s">
        <v>450</v>
      </c>
      <c r="B49" s="72" t="s">
        <v>451</v>
      </c>
      <c r="C49" s="174" t="s">
        <v>29</v>
      </c>
      <c r="D49" s="189"/>
      <c r="E49" s="189"/>
      <c r="F49" s="189"/>
      <c r="G49" s="105">
        <f t="shared" si="0"/>
        <v>6.7228813559322038</v>
      </c>
      <c r="H49" s="189"/>
      <c r="I49" s="105">
        <f t="shared" si="1"/>
        <v>6.7228813559322038</v>
      </c>
      <c r="J49" s="105">
        <f t="shared" si="1"/>
        <v>0</v>
      </c>
      <c r="K49" s="105">
        <f t="shared" si="1"/>
        <v>0</v>
      </c>
      <c r="L49" s="105">
        <f t="shared" si="1"/>
        <v>6.7228813559322038</v>
      </c>
      <c r="M49" s="105">
        <f t="shared" si="1"/>
        <v>0</v>
      </c>
      <c r="N49" s="189"/>
      <c r="O49" s="189"/>
      <c r="P49" s="189"/>
      <c r="Q49" s="189"/>
      <c r="R49" s="105">
        <f t="shared" si="2"/>
        <v>6.7228813559322038</v>
      </c>
    </row>
    <row r="50" spans="1:18">
      <c r="A50" s="178" t="s">
        <v>452</v>
      </c>
      <c r="B50" s="72" t="s">
        <v>453</v>
      </c>
      <c r="C50" s="174" t="s">
        <v>29</v>
      </c>
      <c r="D50" s="189"/>
      <c r="E50" s="189"/>
      <c r="F50" s="189"/>
      <c r="G50" s="105">
        <f t="shared" si="0"/>
        <v>6.7228813559322038</v>
      </c>
      <c r="H50" s="189"/>
      <c r="I50" s="105">
        <f t="shared" si="1"/>
        <v>6.7228813559322038</v>
      </c>
      <c r="J50" s="105">
        <f t="shared" si="1"/>
        <v>0</v>
      </c>
      <c r="K50" s="105">
        <f t="shared" si="1"/>
        <v>0</v>
      </c>
      <c r="L50" s="105">
        <f t="shared" si="1"/>
        <v>6.7228813559322038</v>
      </c>
      <c r="M50" s="105">
        <f t="shared" si="1"/>
        <v>0</v>
      </c>
      <c r="N50" s="189"/>
      <c r="O50" s="189"/>
      <c r="P50" s="189"/>
      <c r="Q50" s="189"/>
      <c r="R50" s="105">
        <f t="shared" si="2"/>
        <v>6.7228813559322038</v>
      </c>
    </row>
    <row r="51" spans="1:18">
      <c r="A51" s="178" t="s">
        <v>454</v>
      </c>
      <c r="B51" s="72" t="s">
        <v>61</v>
      </c>
      <c r="C51" s="174" t="s">
        <v>29</v>
      </c>
      <c r="D51" s="174"/>
      <c r="E51" s="174"/>
      <c r="F51" s="174"/>
      <c r="G51" s="105">
        <f>SUM(G52:G52)</f>
        <v>6.7228813559322038</v>
      </c>
      <c r="H51" s="174"/>
      <c r="I51" s="105">
        <f>SUM(I52:I52)</f>
        <v>6.7228813559322038</v>
      </c>
      <c r="J51" s="105">
        <f>SUM(J52:J52)</f>
        <v>0</v>
      </c>
      <c r="K51" s="105">
        <f>SUM(K52:K52)</f>
        <v>0</v>
      </c>
      <c r="L51" s="105">
        <f>SUM(L52:L52)</f>
        <v>6.7228813559322038</v>
      </c>
      <c r="M51" s="105">
        <f>SUM(M52:M52)</f>
        <v>0</v>
      </c>
      <c r="N51" s="174"/>
      <c r="O51" s="174"/>
      <c r="P51" s="174"/>
      <c r="Q51" s="174"/>
      <c r="R51" s="105">
        <f>SUM(R52:R52)</f>
        <v>6.7228813559322038</v>
      </c>
    </row>
    <row r="52" spans="1:18" ht="25.5">
      <c r="A52" s="179" t="s">
        <v>455</v>
      </c>
      <c r="B52" s="146" t="s">
        <v>456</v>
      </c>
      <c r="C52" s="105" t="s">
        <v>457</v>
      </c>
      <c r="D52" s="105" t="s">
        <v>139</v>
      </c>
      <c r="E52" s="113">
        <v>2021</v>
      </c>
      <c r="F52" s="113">
        <v>2021</v>
      </c>
      <c r="G52" s="105">
        <f>7.933/1.18</f>
        <v>6.7228813559322038</v>
      </c>
      <c r="H52" s="105" t="s">
        <v>48</v>
      </c>
      <c r="I52" s="105">
        <f>7.933/1.18</f>
        <v>6.7228813559322038</v>
      </c>
      <c r="J52" s="195">
        <v>0</v>
      </c>
      <c r="K52" s="195">
        <v>0</v>
      </c>
      <c r="L52" s="105">
        <f>7.933/1.18</f>
        <v>6.7228813559322038</v>
      </c>
      <c r="M52" s="194">
        <v>0</v>
      </c>
      <c r="N52" s="105" t="s">
        <v>48</v>
      </c>
      <c r="O52" s="105" t="s">
        <v>48</v>
      </c>
      <c r="P52" s="105" t="s">
        <v>48</v>
      </c>
      <c r="Q52" s="105" t="s">
        <v>48</v>
      </c>
      <c r="R52" s="105">
        <f>7.933/1.18</f>
        <v>6.7228813559322038</v>
      </c>
    </row>
  </sheetData>
  <mergeCells count="15">
    <mergeCell ref="A7:R7"/>
    <mergeCell ref="A8:A10"/>
    <mergeCell ref="B8:B10"/>
    <mergeCell ref="C8:C10"/>
    <mergeCell ref="D8:D10"/>
    <mergeCell ref="E8:E10"/>
    <mergeCell ref="F8:F9"/>
    <mergeCell ref="G8:G9"/>
    <mergeCell ref="H8:H10"/>
    <mergeCell ref="I8:M8"/>
    <mergeCell ref="N8:Q8"/>
    <mergeCell ref="R8:R9"/>
    <mergeCell ref="I9:M9"/>
    <mergeCell ref="N9:O9"/>
    <mergeCell ref="P9:Q9"/>
  </mergeCells>
  <pageMargins left="0.39370078740157483" right="0" top="0.78740157480314965" bottom="0" header="0" footer="0"/>
  <pageSetup paperSize="9" scale="50" firstPageNumber="2" fitToHeight="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V53"/>
  <sheetViews>
    <sheetView topLeftCell="C1" zoomScale="76" zoomScaleNormal="76" workbookViewId="0">
      <selection activeCell="P25" sqref="P25"/>
    </sheetView>
  </sheetViews>
  <sheetFormatPr defaultRowHeight="12.75"/>
  <cols>
    <col min="1" max="1" width="11.625" style="183" customWidth="1"/>
    <col min="2" max="2" width="59.25" style="183" customWidth="1"/>
    <col min="3" max="3" width="28.375" style="183" customWidth="1"/>
    <col min="4" max="4" width="17.625" style="183" customWidth="1"/>
    <col min="5" max="5" width="18.875" style="183" customWidth="1"/>
    <col min="6" max="6" width="9.25" style="183" bestFit="1" customWidth="1"/>
    <col min="7" max="7" width="7.375" style="183" customWidth="1"/>
    <col min="8" max="8" width="5.75" style="183" bestFit="1" customWidth="1"/>
    <col min="9" max="9" width="7.375" style="183" customWidth="1"/>
    <col min="10" max="11" width="5.75" style="183" bestFit="1" customWidth="1"/>
    <col min="12" max="12" width="4.125" style="183" customWidth="1"/>
    <col min="13" max="13" width="3.75" style="183" customWidth="1"/>
    <col min="14" max="14" width="3.875" style="183" customWidth="1"/>
    <col min="15" max="15" width="4.5" style="183" customWidth="1"/>
    <col min="16" max="16" width="5" style="183" customWidth="1"/>
    <col min="17" max="17" width="5.5" style="183" customWidth="1"/>
    <col min="18" max="18" width="5.75" style="183" customWidth="1"/>
    <col min="19" max="19" width="5.5" style="183" customWidth="1"/>
    <col min="20" max="21" width="5" style="183" customWidth="1"/>
    <col min="22" max="22" width="12.875" style="183" customWidth="1"/>
    <col min="23" max="32" width="5" style="183" customWidth="1"/>
    <col min="33" max="16384" width="9" style="183"/>
  </cols>
  <sheetData>
    <row r="1" spans="1:22" s="1" customFormat="1" ht="15.75">
      <c r="K1" s="25" t="s">
        <v>480</v>
      </c>
    </row>
    <row r="2" spans="1:22" s="1" customFormat="1" ht="15.75">
      <c r="I2" s="43"/>
      <c r="K2" s="26" t="s">
        <v>211</v>
      </c>
    </row>
    <row r="3" spans="1:22" s="1" customFormat="1" ht="15.75"/>
    <row r="4" spans="1:22" s="1" customFormat="1" ht="15.75">
      <c r="C4" s="80" t="s">
        <v>479</v>
      </c>
      <c r="D4" s="80"/>
      <c r="G4" s="80"/>
      <c r="H4" s="80"/>
      <c r="I4" s="80"/>
      <c r="J4" s="80"/>
      <c r="K4" s="80"/>
    </row>
    <row r="5" spans="1:22" s="1" customFormat="1" ht="18.75">
      <c r="C5" s="19" t="s">
        <v>212</v>
      </c>
      <c r="D5" s="19"/>
      <c r="G5" s="12"/>
      <c r="H5" s="12"/>
      <c r="I5" s="12"/>
      <c r="J5" s="12"/>
      <c r="K5" s="12"/>
    </row>
    <row r="6" spans="1:22" ht="15.75" customHeight="1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</row>
    <row r="7" spans="1:22" ht="31.5" customHeight="1">
      <c r="A7" s="243" t="s">
        <v>1</v>
      </c>
      <c r="B7" s="243" t="s">
        <v>2</v>
      </c>
      <c r="C7" s="243" t="s">
        <v>3</v>
      </c>
      <c r="D7" s="246" t="s">
        <v>159</v>
      </c>
      <c r="E7" s="306" t="s">
        <v>460</v>
      </c>
      <c r="F7" s="307"/>
      <c r="G7" s="307"/>
      <c r="H7" s="307"/>
      <c r="I7" s="307"/>
      <c r="J7" s="307"/>
      <c r="K7" s="307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</row>
    <row r="8" spans="1:22" ht="12.75" customHeight="1">
      <c r="A8" s="244"/>
      <c r="B8" s="244"/>
      <c r="C8" s="244"/>
      <c r="D8" s="246"/>
      <c r="E8" s="308"/>
      <c r="F8" s="309"/>
      <c r="G8" s="309"/>
      <c r="H8" s="309"/>
      <c r="I8" s="309"/>
      <c r="J8" s="309"/>
      <c r="K8" s="309"/>
    </row>
    <row r="9" spans="1:22" ht="12.75" customHeight="1">
      <c r="A9" s="244"/>
      <c r="B9" s="244"/>
      <c r="C9" s="244"/>
      <c r="D9" s="246"/>
      <c r="E9" s="253" t="s">
        <v>213</v>
      </c>
      <c r="F9" s="254"/>
      <c r="G9" s="254"/>
      <c r="H9" s="254"/>
      <c r="I9" s="254"/>
      <c r="J9" s="254"/>
      <c r="K9" s="254"/>
    </row>
    <row r="10" spans="1:22">
      <c r="A10" s="244"/>
      <c r="B10" s="244"/>
      <c r="C10" s="244"/>
      <c r="D10" s="246" t="s">
        <v>213</v>
      </c>
      <c r="E10" s="84" t="s">
        <v>162</v>
      </c>
      <c r="F10" s="252" t="s">
        <v>163</v>
      </c>
      <c r="G10" s="252"/>
      <c r="H10" s="252"/>
      <c r="I10" s="252"/>
      <c r="J10" s="252"/>
      <c r="K10" s="252"/>
    </row>
    <row r="11" spans="1:22" ht="66" customHeight="1">
      <c r="A11" s="245"/>
      <c r="B11" s="245"/>
      <c r="C11" s="245"/>
      <c r="D11" s="246"/>
      <c r="E11" s="54" t="s">
        <v>164</v>
      </c>
      <c r="F11" s="54" t="s">
        <v>164</v>
      </c>
      <c r="G11" s="64" t="s">
        <v>165</v>
      </c>
      <c r="H11" s="64" t="s">
        <v>166</v>
      </c>
      <c r="I11" s="64" t="s">
        <v>167</v>
      </c>
      <c r="J11" s="64" t="s">
        <v>168</v>
      </c>
      <c r="K11" s="64" t="s">
        <v>169</v>
      </c>
    </row>
    <row r="12" spans="1:22" hidden="1">
      <c r="A12" s="65">
        <v>1</v>
      </c>
      <c r="B12" s="65">
        <v>2</v>
      </c>
      <c r="C12" s="65">
        <v>3</v>
      </c>
      <c r="D12" s="65">
        <v>4</v>
      </c>
      <c r="E12" s="66" t="s">
        <v>170</v>
      </c>
      <c r="F12" s="66" t="s">
        <v>171</v>
      </c>
      <c r="G12" s="66" t="s">
        <v>172</v>
      </c>
      <c r="H12" s="66" t="s">
        <v>173</v>
      </c>
      <c r="I12" s="66" t="s">
        <v>174</v>
      </c>
      <c r="J12" s="66" t="s">
        <v>175</v>
      </c>
      <c r="K12" s="66" t="s">
        <v>176</v>
      </c>
    </row>
    <row r="13" spans="1:22">
      <c r="A13" s="174"/>
      <c r="B13" s="175" t="s">
        <v>28</v>
      </c>
      <c r="C13" s="104" t="s">
        <v>29</v>
      </c>
      <c r="D13" s="420">
        <f>D14+D15</f>
        <v>28.991525423728817</v>
      </c>
      <c r="E13" s="420"/>
      <c r="F13" s="420">
        <f>F14+F15</f>
        <v>28.991525423728817</v>
      </c>
      <c r="G13" s="420">
        <f>G14+G15</f>
        <v>2.4800000000000004</v>
      </c>
      <c r="H13" s="420"/>
      <c r="I13" s="420">
        <f>I14+I15</f>
        <v>1.2490000000000001</v>
      </c>
      <c r="J13" s="420"/>
      <c r="K13" s="421">
        <v>8</v>
      </c>
    </row>
    <row r="14" spans="1:22">
      <c r="A14" s="174"/>
      <c r="B14" s="176" t="s">
        <v>30</v>
      </c>
      <c r="C14" s="105" t="s">
        <v>29</v>
      </c>
      <c r="D14" s="420">
        <f>D22+D27+D31+D41</f>
        <v>14.452542372881357</v>
      </c>
      <c r="E14" s="398"/>
      <c r="F14" s="420">
        <f>F22+F27+F31+F41</f>
        <v>14.452542372881357</v>
      </c>
      <c r="G14" s="420">
        <f>G22+G27+G31+G41</f>
        <v>1.05</v>
      </c>
      <c r="H14" s="398"/>
      <c r="I14" s="420">
        <f>I22+I27+I31+I41</f>
        <v>0.54900000000000004</v>
      </c>
      <c r="J14" s="398"/>
      <c r="K14" s="422">
        <v>5</v>
      </c>
    </row>
    <row r="15" spans="1:22">
      <c r="A15" s="174"/>
      <c r="B15" s="176" t="s">
        <v>31</v>
      </c>
      <c r="C15" s="105" t="s">
        <v>29</v>
      </c>
      <c r="D15" s="420">
        <f>D34+D44+D52</f>
        <v>14.538983050847458</v>
      </c>
      <c r="E15" s="398"/>
      <c r="F15" s="420">
        <f>F34+F44+F52</f>
        <v>14.538983050847458</v>
      </c>
      <c r="G15" s="420">
        <f>G34+G47</f>
        <v>1.4300000000000002</v>
      </c>
      <c r="H15" s="398"/>
      <c r="I15" s="420">
        <f>I34+I44+I52</f>
        <v>0.7</v>
      </c>
      <c r="J15" s="398"/>
      <c r="K15" s="422">
        <v>3</v>
      </c>
    </row>
    <row r="16" spans="1:22">
      <c r="A16" s="177">
        <v>1</v>
      </c>
      <c r="B16" s="175" t="s">
        <v>32</v>
      </c>
      <c r="C16" s="104" t="s">
        <v>29</v>
      </c>
      <c r="D16" s="420">
        <f>D17+D39</f>
        <v>22.268644067796611</v>
      </c>
      <c r="E16" s="420"/>
      <c r="F16" s="420">
        <f>F17+F39</f>
        <v>22.268644067796611</v>
      </c>
      <c r="G16" s="420">
        <f>G17+G39</f>
        <v>2.4800000000000004</v>
      </c>
      <c r="H16" s="420"/>
      <c r="I16" s="420">
        <f>I17+I39</f>
        <v>0.54900000000000004</v>
      </c>
      <c r="J16" s="420"/>
      <c r="K16" s="421">
        <v>8</v>
      </c>
    </row>
    <row r="17" spans="1:11">
      <c r="A17" s="178" t="s">
        <v>33</v>
      </c>
      <c r="B17" s="175" t="s">
        <v>34</v>
      </c>
      <c r="C17" s="104" t="s">
        <v>29</v>
      </c>
      <c r="D17" s="420">
        <f>D18</f>
        <v>10.727118644067797</v>
      </c>
      <c r="E17" s="420"/>
      <c r="F17" s="420">
        <f>F18</f>
        <v>10.727118644067797</v>
      </c>
      <c r="G17" s="420">
        <f>G18</f>
        <v>2.4800000000000004</v>
      </c>
      <c r="H17" s="420"/>
      <c r="I17" s="420">
        <f>I18</f>
        <v>0.54900000000000004</v>
      </c>
      <c r="J17" s="420"/>
      <c r="K17" s="421">
        <v>5</v>
      </c>
    </row>
    <row r="18" spans="1:11">
      <c r="A18" s="178" t="s">
        <v>35</v>
      </c>
      <c r="B18" s="72" t="s">
        <v>36</v>
      </c>
      <c r="C18" s="104" t="s">
        <v>29</v>
      </c>
      <c r="D18" s="420">
        <f>D19+D29</f>
        <v>10.727118644067797</v>
      </c>
      <c r="E18" s="420"/>
      <c r="F18" s="420">
        <f>F19+F29</f>
        <v>10.727118644067797</v>
      </c>
      <c r="G18" s="420">
        <f>G19+G29</f>
        <v>2.4800000000000004</v>
      </c>
      <c r="H18" s="420"/>
      <c r="I18" s="420">
        <f>I19+I29</f>
        <v>0.54900000000000004</v>
      </c>
      <c r="J18" s="420"/>
      <c r="K18" s="421">
        <v>5</v>
      </c>
    </row>
    <row r="19" spans="1:11">
      <c r="A19" s="178" t="s">
        <v>37</v>
      </c>
      <c r="B19" s="72" t="s">
        <v>38</v>
      </c>
      <c r="C19" s="104" t="s">
        <v>29</v>
      </c>
      <c r="D19" s="420">
        <f>D20</f>
        <v>5.1491525423728817</v>
      </c>
      <c r="E19" s="420"/>
      <c r="F19" s="420">
        <f>F20</f>
        <v>5.1491525423728817</v>
      </c>
      <c r="G19" s="420">
        <f>G20</f>
        <v>0</v>
      </c>
      <c r="H19" s="420"/>
      <c r="I19" s="420">
        <f>I20</f>
        <v>0.54900000000000004</v>
      </c>
      <c r="J19" s="420"/>
      <c r="K19" s="421">
        <v>3</v>
      </c>
    </row>
    <row r="20" spans="1:11">
      <c r="A20" s="178" t="s">
        <v>39</v>
      </c>
      <c r="B20" s="72" t="s">
        <v>40</v>
      </c>
      <c r="C20" s="104" t="s">
        <v>29</v>
      </c>
      <c r="D20" s="420">
        <f>D21+D26</f>
        <v>5.1491525423728817</v>
      </c>
      <c r="E20" s="420"/>
      <c r="F20" s="420">
        <f>F21+F26</f>
        <v>5.1491525423728817</v>
      </c>
      <c r="G20" s="420">
        <f>G21+G26</f>
        <v>0</v>
      </c>
      <c r="H20" s="420"/>
      <c r="I20" s="420">
        <f>I21+I26</f>
        <v>0.54900000000000004</v>
      </c>
      <c r="J20" s="420"/>
      <c r="K20" s="421">
        <v>3</v>
      </c>
    </row>
    <row r="21" spans="1:11">
      <c r="A21" s="106" t="s">
        <v>41</v>
      </c>
      <c r="B21" s="72" t="s">
        <v>42</v>
      </c>
      <c r="C21" s="105" t="s">
        <v>29</v>
      </c>
      <c r="D21" s="398">
        <f>D22</f>
        <v>4.2813559322033896</v>
      </c>
      <c r="E21" s="398"/>
      <c r="F21" s="398">
        <f>F22</f>
        <v>4.2813559322033896</v>
      </c>
      <c r="G21" s="398">
        <f>G22</f>
        <v>0</v>
      </c>
      <c r="H21" s="398"/>
      <c r="I21" s="398">
        <f>I22</f>
        <v>0</v>
      </c>
      <c r="J21" s="398"/>
      <c r="K21" s="422">
        <v>3</v>
      </c>
    </row>
    <row r="22" spans="1:11">
      <c r="A22" s="106" t="s">
        <v>43</v>
      </c>
      <c r="B22" s="72" t="s">
        <v>44</v>
      </c>
      <c r="C22" s="105" t="s">
        <v>29</v>
      </c>
      <c r="D22" s="398">
        <f>SUM(D23:D25)</f>
        <v>4.2813559322033896</v>
      </c>
      <c r="E22" s="398"/>
      <c r="F22" s="398">
        <f>SUM(F23:F25)</f>
        <v>4.2813559322033896</v>
      </c>
      <c r="G22" s="398">
        <f>SUM(G23:G25)</f>
        <v>0</v>
      </c>
      <c r="H22" s="398"/>
      <c r="I22" s="398">
        <f>SUM(I23:I25)</f>
        <v>0</v>
      </c>
      <c r="J22" s="398"/>
      <c r="K22" s="422">
        <v>3</v>
      </c>
    </row>
    <row r="23" spans="1:11">
      <c r="A23" s="179" t="s">
        <v>410</v>
      </c>
      <c r="B23" s="74" t="s">
        <v>411</v>
      </c>
      <c r="C23" s="105" t="s">
        <v>412</v>
      </c>
      <c r="D23" s="398">
        <f>1.684/1.18</f>
        <v>1.4271186440677965</v>
      </c>
      <c r="E23" s="398" t="s">
        <v>48</v>
      </c>
      <c r="F23" s="398">
        <f>1.684/1.18</f>
        <v>1.4271186440677965</v>
      </c>
      <c r="G23" s="423"/>
      <c r="H23" s="398" t="s">
        <v>48</v>
      </c>
      <c r="I23" s="423"/>
      <c r="J23" s="398" t="s">
        <v>48</v>
      </c>
      <c r="K23" s="422">
        <v>1</v>
      </c>
    </row>
    <row r="24" spans="1:11">
      <c r="A24" s="179" t="s">
        <v>413</v>
      </c>
      <c r="B24" s="74" t="s">
        <v>414</v>
      </c>
      <c r="C24" s="105" t="s">
        <v>415</v>
      </c>
      <c r="D24" s="398">
        <f>1.684/1.18</f>
        <v>1.4271186440677965</v>
      </c>
      <c r="E24" s="398" t="s">
        <v>48</v>
      </c>
      <c r="F24" s="398">
        <f>1.684/1.18</f>
        <v>1.4271186440677965</v>
      </c>
      <c r="G24" s="423"/>
      <c r="H24" s="398" t="s">
        <v>48</v>
      </c>
      <c r="I24" s="423"/>
      <c r="J24" s="398" t="s">
        <v>48</v>
      </c>
      <c r="K24" s="422">
        <v>1</v>
      </c>
    </row>
    <row r="25" spans="1:11">
      <c r="A25" s="179" t="s">
        <v>416</v>
      </c>
      <c r="B25" s="74" t="s">
        <v>417</v>
      </c>
      <c r="C25" s="105" t="s">
        <v>418</v>
      </c>
      <c r="D25" s="398">
        <f>1.684/1.18</f>
        <v>1.4271186440677965</v>
      </c>
      <c r="E25" s="398" t="s">
        <v>48</v>
      </c>
      <c r="F25" s="398">
        <f>1.684/1.18</f>
        <v>1.4271186440677965</v>
      </c>
      <c r="G25" s="423"/>
      <c r="H25" s="398" t="s">
        <v>48</v>
      </c>
      <c r="I25" s="423"/>
      <c r="J25" s="398" t="s">
        <v>48</v>
      </c>
      <c r="K25" s="422">
        <v>1</v>
      </c>
    </row>
    <row r="26" spans="1:11">
      <c r="A26" s="178" t="s">
        <v>419</v>
      </c>
      <c r="B26" s="72" t="s">
        <v>420</v>
      </c>
      <c r="C26" s="174" t="s">
        <v>29</v>
      </c>
      <c r="D26" s="420">
        <f>D27</f>
        <v>0.86779661016949161</v>
      </c>
      <c r="E26" s="424"/>
      <c r="F26" s="420">
        <f>F27</f>
        <v>0.86779661016949161</v>
      </c>
      <c r="G26" s="420">
        <f>G27</f>
        <v>0</v>
      </c>
      <c r="H26" s="424"/>
      <c r="I26" s="420">
        <f>I27</f>
        <v>0.54900000000000004</v>
      </c>
      <c r="J26" s="424"/>
      <c r="K26" s="425">
        <v>0</v>
      </c>
    </row>
    <row r="27" spans="1:11">
      <c r="A27" s="106" t="s">
        <v>421</v>
      </c>
      <c r="B27" s="72" t="s">
        <v>44</v>
      </c>
      <c r="C27" s="174" t="s">
        <v>29</v>
      </c>
      <c r="D27" s="420">
        <f>SUM(D28:D28)</f>
        <v>0.86779661016949161</v>
      </c>
      <c r="E27" s="424"/>
      <c r="F27" s="420">
        <f>SUM(F28:F28)</f>
        <v>0.86779661016949161</v>
      </c>
      <c r="G27" s="420">
        <f>SUM(G28:G28)</f>
        <v>0</v>
      </c>
      <c r="H27" s="424"/>
      <c r="I27" s="420">
        <f>SUM(I28:I28)</f>
        <v>0.54900000000000004</v>
      </c>
      <c r="J27" s="424"/>
      <c r="K27" s="425">
        <v>0</v>
      </c>
    </row>
    <row r="28" spans="1:11" ht="25.5">
      <c r="A28" s="109" t="s">
        <v>422</v>
      </c>
      <c r="B28" s="74" t="s">
        <v>423</v>
      </c>
      <c r="C28" s="105" t="s">
        <v>424</v>
      </c>
      <c r="D28" s="398">
        <f>1.024/1.18</f>
        <v>0.86779661016949161</v>
      </c>
      <c r="E28" s="398" t="s">
        <v>48</v>
      </c>
      <c r="F28" s="398">
        <f>1.024/1.18</f>
        <v>0.86779661016949161</v>
      </c>
      <c r="G28" s="423"/>
      <c r="H28" s="398" t="s">
        <v>48</v>
      </c>
      <c r="I28" s="398">
        <v>0.54900000000000004</v>
      </c>
      <c r="J28" s="398" t="s">
        <v>48</v>
      </c>
      <c r="K28" s="422" t="s">
        <v>48</v>
      </c>
    </row>
    <row r="29" spans="1:11">
      <c r="A29" s="178" t="s">
        <v>49</v>
      </c>
      <c r="B29" s="72" t="s">
        <v>50</v>
      </c>
      <c r="C29" s="174" t="s">
        <v>29</v>
      </c>
      <c r="D29" s="420">
        <f>D30</f>
        <v>5.5779661016949156</v>
      </c>
      <c r="E29" s="424"/>
      <c r="F29" s="420">
        <f>F30</f>
        <v>5.5779661016949156</v>
      </c>
      <c r="G29" s="420">
        <f>G30</f>
        <v>2.4800000000000004</v>
      </c>
      <c r="H29" s="424"/>
      <c r="I29" s="420">
        <f>I30</f>
        <v>0</v>
      </c>
      <c r="J29" s="424"/>
      <c r="K29" s="425">
        <v>2</v>
      </c>
    </row>
    <row r="30" spans="1:11">
      <c r="A30" s="179" t="s">
        <v>51</v>
      </c>
      <c r="B30" s="74" t="s">
        <v>52</v>
      </c>
      <c r="C30" s="180" t="s">
        <v>29</v>
      </c>
      <c r="D30" s="398">
        <f>D31+D34</f>
        <v>5.5779661016949156</v>
      </c>
      <c r="E30" s="423"/>
      <c r="F30" s="398">
        <f>F31+F34</f>
        <v>5.5779661016949156</v>
      </c>
      <c r="G30" s="398">
        <f>G31+G34</f>
        <v>2.4800000000000004</v>
      </c>
      <c r="H30" s="423"/>
      <c r="I30" s="398">
        <f>I31+I34</f>
        <v>0</v>
      </c>
      <c r="J30" s="423"/>
      <c r="K30" s="426">
        <v>2</v>
      </c>
    </row>
    <row r="31" spans="1:11">
      <c r="A31" s="106" t="s">
        <v>53</v>
      </c>
      <c r="B31" s="72" t="s">
        <v>44</v>
      </c>
      <c r="C31" s="174" t="s">
        <v>29</v>
      </c>
      <c r="D31" s="420">
        <f>SUM(D32:D33)</f>
        <v>1.6135593220338984</v>
      </c>
      <c r="E31" s="424"/>
      <c r="F31" s="420">
        <f>SUM(F32:F33)</f>
        <v>1.6135593220338984</v>
      </c>
      <c r="G31" s="420">
        <f>SUM(G32:G33)</f>
        <v>1.05</v>
      </c>
      <c r="H31" s="424"/>
      <c r="I31" s="420">
        <f>SUM(I32:I33)</f>
        <v>0</v>
      </c>
      <c r="J31" s="424"/>
      <c r="K31" s="425">
        <v>0</v>
      </c>
    </row>
    <row r="32" spans="1:11" ht="25.5">
      <c r="A32" s="179" t="s">
        <v>425</v>
      </c>
      <c r="B32" s="111" t="s">
        <v>466</v>
      </c>
      <c r="C32" s="105" t="s">
        <v>426</v>
      </c>
      <c r="D32" s="398">
        <f>1.254/1.18</f>
        <v>1.0627118644067797</v>
      </c>
      <c r="E32" s="398" t="s">
        <v>48</v>
      </c>
      <c r="F32" s="398">
        <f>1.254/1.18</f>
        <v>1.0627118644067797</v>
      </c>
      <c r="G32" s="407">
        <v>0.8</v>
      </c>
      <c r="H32" s="398" t="s">
        <v>48</v>
      </c>
      <c r="I32" s="407"/>
      <c r="J32" s="398" t="s">
        <v>48</v>
      </c>
      <c r="K32" s="422" t="s">
        <v>48</v>
      </c>
    </row>
    <row r="33" spans="1:11">
      <c r="A33" s="179" t="s">
        <v>427</v>
      </c>
      <c r="B33" s="111" t="s">
        <v>467</v>
      </c>
      <c r="C33" s="105" t="s">
        <v>428</v>
      </c>
      <c r="D33" s="398">
        <f>0.65/1.18</f>
        <v>0.55084745762711873</v>
      </c>
      <c r="E33" s="398" t="s">
        <v>48</v>
      </c>
      <c r="F33" s="398">
        <f>0.65/1.18</f>
        <v>0.55084745762711873</v>
      </c>
      <c r="G33" s="407">
        <v>0.25</v>
      </c>
      <c r="H33" s="398" t="s">
        <v>48</v>
      </c>
      <c r="I33" s="407"/>
      <c r="J33" s="398" t="s">
        <v>48</v>
      </c>
      <c r="K33" s="422" t="s">
        <v>48</v>
      </c>
    </row>
    <row r="34" spans="1:11">
      <c r="A34" s="106" t="s">
        <v>60</v>
      </c>
      <c r="B34" s="72" t="s">
        <v>61</v>
      </c>
      <c r="C34" s="174" t="s">
        <v>29</v>
      </c>
      <c r="D34" s="420">
        <f>SUM(D35:D38)</f>
        <v>3.964406779661017</v>
      </c>
      <c r="E34" s="424"/>
      <c r="F34" s="420">
        <f>SUM(F35:F38)</f>
        <v>3.964406779661017</v>
      </c>
      <c r="G34" s="420">
        <f>SUM(G35:G38)</f>
        <v>1.4300000000000002</v>
      </c>
      <c r="H34" s="420"/>
      <c r="I34" s="420">
        <f>SUM(I35:I38)</f>
        <v>0</v>
      </c>
      <c r="J34" s="424"/>
      <c r="K34" s="425">
        <v>2</v>
      </c>
    </row>
    <row r="35" spans="1:11" ht="25.5">
      <c r="A35" s="179" t="s">
        <v>429</v>
      </c>
      <c r="B35" s="172" t="s">
        <v>462</v>
      </c>
      <c r="C35" s="105" t="s">
        <v>430</v>
      </c>
      <c r="D35" s="398">
        <f>2.521/1.18</f>
        <v>2.1364406779661018</v>
      </c>
      <c r="E35" s="398" t="s">
        <v>48</v>
      </c>
      <c r="F35" s="398">
        <f>2.521/1.18</f>
        <v>2.1364406779661018</v>
      </c>
      <c r="G35" s="407"/>
      <c r="H35" s="398" t="s">
        <v>48</v>
      </c>
      <c r="I35" s="407"/>
      <c r="J35" s="398" t="s">
        <v>48</v>
      </c>
      <c r="K35" s="422">
        <v>2</v>
      </c>
    </row>
    <row r="36" spans="1:11" ht="25.5">
      <c r="A36" s="179" t="s">
        <v>431</v>
      </c>
      <c r="B36" s="172" t="s">
        <v>463</v>
      </c>
      <c r="C36" s="105" t="s">
        <v>432</v>
      </c>
      <c r="D36" s="398">
        <f>0.903/1.18</f>
        <v>0.76525423728813569</v>
      </c>
      <c r="E36" s="398" t="s">
        <v>48</v>
      </c>
      <c r="F36" s="398">
        <f>0.903/1.18</f>
        <v>0.76525423728813569</v>
      </c>
      <c r="G36" s="407">
        <v>0.63</v>
      </c>
      <c r="H36" s="398" t="s">
        <v>48</v>
      </c>
      <c r="I36" s="407"/>
      <c r="J36" s="398" t="s">
        <v>48</v>
      </c>
      <c r="K36" s="422" t="s">
        <v>48</v>
      </c>
    </row>
    <row r="37" spans="1:11" ht="25.5">
      <c r="A37" s="179" t="s">
        <v>433</v>
      </c>
      <c r="B37" s="172" t="s">
        <v>464</v>
      </c>
      <c r="C37" s="105" t="s">
        <v>434</v>
      </c>
      <c r="D37" s="398">
        <f>0.627/1.18</f>
        <v>0.53135593220338984</v>
      </c>
      <c r="E37" s="398" t="s">
        <v>48</v>
      </c>
      <c r="F37" s="398">
        <f>0.627/1.18</f>
        <v>0.53135593220338984</v>
      </c>
      <c r="G37" s="407">
        <v>0.4</v>
      </c>
      <c r="H37" s="398" t="s">
        <v>48</v>
      </c>
      <c r="I37" s="407"/>
      <c r="J37" s="398" t="s">
        <v>48</v>
      </c>
      <c r="K37" s="422" t="s">
        <v>48</v>
      </c>
    </row>
    <row r="38" spans="1:11" ht="25.5">
      <c r="A38" s="179" t="s">
        <v>435</v>
      </c>
      <c r="B38" s="172" t="s">
        <v>465</v>
      </c>
      <c r="C38" s="105" t="s">
        <v>436</v>
      </c>
      <c r="D38" s="398">
        <f>0.627/1.18</f>
        <v>0.53135593220338984</v>
      </c>
      <c r="E38" s="398" t="s">
        <v>48</v>
      </c>
      <c r="F38" s="398">
        <f>0.627/1.18</f>
        <v>0.53135593220338984</v>
      </c>
      <c r="G38" s="407">
        <v>0.4</v>
      </c>
      <c r="H38" s="398" t="s">
        <v>48</v>
      </c>
      <c r="I38" s="407"/>
      <c r="J38" s="398" t="s">
        <v>48</v>
      </c>
      <c r="K38" s="422" t="s">
        <v>48</v>
      </c>
    </row>
    <row r="39" spans="1:11">
      <c r="A39" s="178" t="s">
        <v>74</v>
      </c>
      <c r="B39" s="72" t="s">
        <v>75</v>
      </c>
      <c r="C39" s="174" t="s">
        <v>29</v>
      </c>
      <c r="D39" s="420">
        <f>D40</f>
        <v>11.541525423728814</v>
      </c>
      <c r="E39" s="424"/>
      <c r="F39" s="420">
        <f>F40</f>
        <v>11.541525423728814</v>
      </c>
      <c r="G39" s="424"/>
      <c r="H39" s="424"/>
      <c r="I39" s="420">
        <f>I40</f>
        <v>0</v>
      </c>
      <c r="J39" s="424"/>
      <c r="K39" s="425">
        <v>3</v>
      </c>
    </row>
    <row r="40" spans="1:11">
      <c r="A40" s="179" t="s">
        <v>76</v>
      </c>
      <c r="B40" s="74" t="s">
        <v>77</v>
      </c>
      <c r="C40" s="180" t="s">
        <v>29</v>
      </c>
      <c r="D40" s="398">
        <f>D41+D44</f>
        <v>11.541525423728814</v>
      </c>
      <c r="E40" s="423"/>
      <c r="F40" s="398">
        <f>F41+F44</f>
        <v>11.541525423728814</v>
      </c>
      <c r="G40" s="423"/>
      <c r="H40" s="423"/>
      <c r="I40" s="398">
        <f>I41+I44</f>
        <v>0</v>
      </c>
      <c r="J40" s="423"/>
      <c r="K40" s="426">
        <v>3</v>
      </c>
    </row>
    <row r="41" spans="1:11">
      <c r="A41" s="106" t="s">
        <v>78</v>
      </c>
      <c r="B41" s="72" t="s">
        <v>44</v>
      </c>
      <c r="C41" s="174" t="s">
        <v>29</v>
      </c>
      <c r="D41" s="420">
        <f>D42+D43</f>
        <v>7.6898305084745768</v>
      </c>
      <c r="E41" s="424"/>
      <c r="F41" s="420">
        <f>F42+F43</f>
        <v>7.6898305084745768</v>
      </c>
      <c r="G41" s="424"/>
      <c r="H41" s="424"/>
      <c r="I41" s="420">
        <f>I42+I43</f>
        <v>0</v>
      </c>
      <c r="J41" s="424"/>
      <c r="K41" s="425">
        <v>2</v>
      </c>
    </row>
    <row r="42" spans="1:11">
      <c r="A42" s="114" t="s">
        <v>437</v>
      </c>
      <c r="B42" s="74" t="s">
        <v>438</v>
      </c>
      <c r="C42" s="105" t="s">
        <v>439</v>
      </c>
      <c r="D42" s="398">
        <f>1.939/1.18</f>
        <v>1.6432203389830511</v>
      </c>
      <c r="E42" s="398" t="s">
        <v>48</v>
      </c>
      <c r="F42" s="398">
        <f>1.939/1.18</f>
        <v>1.6432203389830511</v>
      </c>
      <c r="G42" s="423"/>
      <c r="H42" s="398" t="s">
        <v>48</v>
      </c>
      <c r="I42" s="423"/>
      <c r="J42" s="398" t="s">
        <v>48</v>
      </c>
      <c r="K42" s="422">
        <v>1</v>
      </c>
    </row>
    <row r="43" spans="1:11">
      <c r="A43" s="114" t="s">
        <v>440</v>
      </c>
      <c r="B43" s="74" t="s">
        <v>441</v>
      </c>
      <c r="C43" s="105" t="s">
        <v>442</v>
      </c>
      <c r="D43" s="398">
        <f>7.135/1.18</f>
        <v>6.046610169491526</v>
      </c>
      <c r="E43" s="398" t="s">
        <v>48</v>
      </c>
      <c r="F43" s="398">
        <f>7.135/1.18</f>
        <v>6.046610169491526</v>
      </c>
      <c r="G43" s="423"/>
      <c r="H43" s="398" t="s">
        <v>48</v>
      </c>
      <c r="I43" s="423"/>
      <c r="J43" s="398" t="s">
        <v>48</v>
      </c>
      <c r="K43" s="422">
        <v>1</v>
      </c>
    </row>
    <row r="44" spans="1:11">
      <c r="A44" s="106" t="s">
        <v>110</v>
      </c>
      <c r="B44" s="72" t="s">
        <v>61</v>
      </c>
      <c r="C44" s="174" t="s">
        <v>29</v>
      </c>
      <c r="D44" s="420">
        <f>D45</f>
        <v>3.8516949152542375</v>
      </c>
      <c r="E44" s="424"/>
      <c r="F44" s="420">
        <f>F45</f>
        <v>3.8516949152542375</v>
      </c>
      <c r="G44" s="424"/>
      <c r="H44" s="424"/>
      <c r="I44" s="420">
        <f>I45</f>
        <v>0</v>
      </c>
      <c r="J44" s="424"/>
      <c r="K44" s="425">
        <v>1</v>
      </c>
    </row>
    <row r="45" spans="1:11">
      <c r="A45" s="114" t="s">
        <v>443</v>
      </c>
      <c r="B45" s="74" t="s">
        <v>444</v>
      </c>
      <c r="C45" s="105" t="s">
        <v>445</v>
      </c>
      <c r="D45" s="398">
        <f>4.545/1.18</f>
        <v>3.8516949152542375</v>
      </c>
      <c r="E45" s="398" t="s">
        <v>48</v>
      </c>
      <c r="F45" s="398">
        <f>4.545/1.18</f>
        <v>3.8516949152542375</v>
      </c>
      <c r="G45" s="423"/>
      <c r="H45" s="398" t="s">
        <v>48</v>
      </c>
      <c r="I45" s="398"/>
      <c r="J45" s="398" t="s">
        <v>48</v>
      </c>
      <c r="K45" s="422">
        <v>1</v>
      </c>
    </row>
    <row r="46" spans="1:11">
      <c r="A46" s="174">
        <v>2</v>
      </c>
      <c r="B46" s="175" t="s">
        <v>446</v>
      </c>
      <c r="C46" s="174" t="s">
        <v>29</v>
      </c>
      <c r="D46" s="398">
        <f t="shared" ref="D46:D51" si="0">D47</f>
        <v>6.7228813559322038</v>
      </c>
      <c r="E46" s="427"/>
      <c r="F46" s="398">
        <f t="shared" ref="F46:F51" si="1">F47</f>
        <v>6.7228813559322038</v>
      </c>
      <c r="G46" s="427"/>
      <c r="H46" s="427"/>
      <c r="I46" s="398">
        <f t="shared" ref="I46:I51" si="2">I47</f>
        <v>0.7</v>
      </c>
      <c r="J46" s="427"/>
      <c r="K46" s="428"/>
    </row>
    <row r="47" spans="1:11">
      <c r="A47" s="178" t="s">
        <v>447</v>
      </c>
      <c r="B47" s="175" t="s">
        <v>34</v>
      </c>
      <c r="C47" s="174" t="s">
        <v>29</v>
      </c>
      <c r="D47" s="398">
        <f t="shared" si="0"/>
        <v>6.7228813559322038</v>
      </c>
      <c r="E47" s="427"/>
      <c r="F47" s="398">
        <f t="shared" si="1"/>
        <v>6.7228813559322038</v>
      </c>
      <c r="G47" s="427"/>
      <c r="H47" s="427"/>
      <c r="I47" s="398">
        <f t="shared" si="2"/>
        <v>0.7</v>
      </c>
      <c r="J47" s="427"/>
      <c r="K47" s="428"/>
    </row>
    <row r="48" spans="1:11">
      <c r="A48" s="178" t="s">
        <v>448</v>
      </c>
      <c r="B48" s="72" t="s">
        <v>36</v>
      </c>
      <c r="C48" s="174" t="s">
        <v>29</v>
      </c>
      <c r="D48" s="398">
        <f t="shared" si="0"/>
        <v>6.7228813559322038</v>
      </c>
      <c r="E48" s="427"/>
      <c r="F48" s="398">
        <f t="shared" si="1"/>
        <v>6.7228813559322038</v>
      </c>
      <c r="G48" s="427"/>
      <c r="H48" s="427"/>
      <c r="I48" s="398">
        <f t="shared" si="2"/>
        <v>0.7</v>
      </c>
      <c r="J48" s="427"/>
      <c r="K48" s="428"/>
    </row>
    <row r="49" spans="1:11">
      <c r="A49" s="178" t="s">
        <v>449</v>
      </c>
      <c r="B49" s="72" t="s">
        <v>38</v>
      </c>
      <c r="C49" s="174" t="s">
        <v>29</v>
      </c>
      <c r="D49" s="398">
        <f t="shared" si="0"/>
        <v>6.7228813559322038</v>
      </c>
      <c r="E49" s="424"/>
      <c r="F49" s="398">
        <f t="shared" si="1"/>
        <v>6.7228813559322038</v>
      </c>
      <c r="G49" s="424"/>
      <c r="H49" s="424"/>
      <c r="I49" s="398">
        <f t="shared" si="2"/>
        <v>0.7</v>
      </c>
      <c r="J49" s="424"/>
      <c r="K49" s="425"/>
    </row>
    <row r="50" spans="1:11">
      <c r="A50" s="178" t="s">
        <v>450</v>
      </c>
      <c r="B50" s="72" t="s">
        <v>451</v>
      </c>
      <c r="C50" s="174" t="s">
        <v>29</v>
      </c>
      <c r="D50" s="398">
        <f t="shared" si="0"/>
        <v>6.7228813559322038</v>
      </c>
      <c r="E50" s="427"/>
      <c r="F50" s="398">
        <f t="shared" si="1"/>
        <v>6.7228813559322038</v>
      </c>
      <c r="G50" s="427"/>
      <c r="H50" s="427"/>
      <c r="I50" s="398">
        <f t="shared" si="2"/>
        <v>0.7</v>
      </c>
      <c r="J50" s="427"/>
      <c r="K50" s="428"/>
    </row>
    <row r="51" spans="1:11">
      <c r="A51" s="178" t="s">
        <v>452</v>
      </c>
      <c r="B51" s="72" t="s">
        <v>453</v>
      </c>
      <c r="C51" s="174" t="s">
        <v>29</v>
      </c>
      <c r="D51" s="398">
        <f t="shared" si="0"/>
        <v>6.7228813559322038</v>
      </c>
      <c r="E51" s="427"/>
      <c r="F51" s="398">
        <f t="shared" si="1"/>
        <v>6.7228813559322038</v>
      </c>
      <c r="G51" s="427"/>
      <c r="H51" s="427"/>
      <c r="I51" s="398">
        <f t="shared" si="2"/>
        <v>0.7</v>
      </c>
      <c r="J51" s="427"/>
      <c r="K51" s="428"/>
    </row>
    <row r="52" spans="1:11">
      <c r="A52" s="178" t="s">
        <v>454</v>
      </c>
      <c r="B52" s="72" t="s">
        <v>61</v>
      </c>
      <c r="C52" s="174" t="s">
        <v>29</v>
      </c>
      <c r="D52" s="398">
        <f>SUM(D53:D53)</f>
        <v>6.7228813559322038</v>
      </c>
      <c r="E52" s="424"/>
      <c r="F52" s="398">
        <f>SUM(F53:F53)</f>
        <v>6.7228813559322038</v>
      </c>
      <c r="G52" s="424"/>
      <c r="H52" s="424"/>
      <c r="I52" s="398">
        <f>SUM(I53:I53)</f>
        <v>0.7</v>
      </c>
      <c r="J52" s="424"/>
      <c r="K52" s="425"/>
    </row>
    <row r="53" spans="1:11" ht="25.5">
      <c r="A53" s="179" t="s">
        <v>455</v>
      </c>
      <c r="B53" s="146" t="s">
        <v>456</v>
      </c>
      <c r="C53" s="105" t="s">
        <v>457</v>
      </c>
      <c r="D53" s="398">
        <f>7.933/1.18</f>
        <v>6.7228813559322038</v>
      </c>
      <c r="E53" s="398" t="s">
        <v>48</v>
      </c>
      <c r="F53" s="398">
        <f>7.933/1.18</f>
        <v>6.7228813559322038</v>
      </c>
      <c r="G53" s="407"/>
      <c r="H53" s="398" t="s">
        <v>48</v>
      </c>
      <c r="I53" s="407">
        <v>0.7</v>
      </c>
      <c r="J53" s="398" t="s">
        <v>48</v>
      </c>
      <c r="K53" s="422" t="s">
        <v>48</v>
      </c>
    </row>
  </sheetData>
  <mergeCells count="9">
    <mergeCell ref="D10:D11"/>
    <mergeCell ref="F10:K10"/>
    <mergeCell ref="E9:K9"/>
    <mergeCell ref="A6:K6"/>
    <mergeCell ref="A7:A11"/>
    <mergeCell ref="B7:B11"/>
    <mergeCell ref="C7:C11"/>
    <mergeCell ref="D7:D9"/>
    <mergeCell ref="E7:K8"/>
  </mergeCells>
  <pageMargins left="0.78740157480314965" right="0" top="0.78740157480314965" bottom="0" header="0" footer="0"/>
  <pageSetup paperSize="9" scale="49" fitToHeight="0" orientation="portrait" r:id="rId1"/>
  <headerFooter differentFirst="1">
    <oddHeader>&amp;C&amp;P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R54"/>
  <sheetViews>
    <sheetView topLeftCell="A47" zoomScaleNormal="100" workbookViewId="0">
      <selection activeCell="D14" sqref="D14:I54"/>
    </sheetView>
  </sheetViews>
  <sheetFormatPr defaultRowHeight="12.75"/>
  <cols>
    <col min="1" max="1" width="12" style="183" customWidth="1"/>
    <col min="2" max="2" width="37.75" style="183" customWidth="1"/>
    <col min="3" max="3" width="24.875" style="183" customWidth="1"/>
    <col min="4" max="9" width="5.75" style="183" bestFit="1" customWidth="1"/>
    <col min="10" max="16384" width="9" style="183"/>
  </cols>
  <sheetData>
    <row r="1" spans="1:44" s="1" customFormat="1" ht="15.75">
      <c r="I1" s="25" t="s">
        <v>483</v>
      </c>
    </row>
    <row r="2" spans="1:44" s="1" customFormat="1" ht="15.75">
      <c r="I2" s="26" t="s">
        <v>211</v>
      </c>
    </row>
    <row r="3" spans="1:44" s="1" customFormat="1" ht="15.75"/>
    <row r="4" spans="1:44" s="1" customFormat="1" ht="15.75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L4" s="44"/>
    </row>
    <row r="5" spans="1:44" s="1" customFormat="1" ht="33.75" customHeight="1">
      <c r="A5" s="258" t="s">
        <v>481</v>
      </c>
      <c r="B5" s="259"/>
      <c r="C5" s="259"/>
      <c r="D5" s="259"/>
      <c r="E5" s="259"/>
      <c r="F5" s="259"/>
      <c r="G5" s="259"/>
      <c r="H5" s="259"/>
      <c r="I5" s="259"/>
    </row>
    <row r="6" spans="1:44" s="1" customFormat="1" ht="15.75">
      <c r="A6" s="257" t="s">
        <v>212</v>
      </c>
      <c r="B6" s="257"/>
      <c r="C6" s="257"/>
      <c r="D6" s="257"/>
      <c r="E6" s="257"/>
      <c r="F6" s="257"/>
      <c r="G6" s="257"/>
      <c r="H6" s="257"/>
      <c r="I6" s="257"/>
    </row>
    <row r="7" spans="1:44">
      <c r="A7" s="310"/>
      <c r="B7" s="310"/>
      <c r="C7" s="310"/>
      <c r="D7" s="310"/>
      <c r="E7" s="310"/>
      <c r="F7" s="310"/>
      <c r="G7" s="310"/>
      <c r="H7" s="310"/>
      <c r="I7" s="310"/>
    </row>
    <row r="8" spans="1:44" ht="38.25" customHeight="1">
      <c r="A8" s="246" t="s">
        <v>1</v>
      </c>
      <c r="B8" s="246" t="s">
        <v>2</v>
      </c>
      <c r="C8" s="246" t="s">
        <v>3</v>
      </c>
      <c r="D8" s="247" t="s">
        <v>461</v>
      </c>
      <c r="E8" s="248"/>
      <c r="F8" s="248"/>
      <c r="G8" s="248"/>
      <c r="H8" s="248"/>
      <c r="I8" s="248"/>
    </row>
    <row r="9" spans="1:44" ht="15.75" customHeight="1">
      <c r="A9" s="246"/>
      <c r="B9" s="246"/>
      <c r="C9" s="246"/>
      <c r="D9" s="262"/>
      <c r="E9" s="263"/>
      <c r="F9" s="263"/>
      <c r="G9" s="263"/>
      <c r="H9" s="263"/>
      <c r="I9" s="263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</row>
    <row r="10" spans="1:44">
      <c r="A10" s="246"/>
      <c r="B10" s="246"/>
      <c r="C10" s="246"/>
      <c r="D10" s="249"/>
      <c r="E10" s="250"/>
      <c r="F10" s="250"/>
      <c r="G10" s="250"/>
      <c r="H10" s="250"/>
      <c r="I10" s="250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</row>
    <row r="11" spans="1:44">
      <c r="A11" s="246"/>
      <c r="B11" s="246"/>
      <c r="C11" s="246"/>
      <c r="D11" s="252" t="s">
        <v>213</v>
      </c>
      <c r="E11" s="252"/>
      <c r="F11" s="252"/>
      <c r="G11" s="252"/>
      <c r="H11" s="252"/>
      <c r="I11" s="252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63"/>
      <c r="AM11" s="263"/>
      <c r="AN11" s="263"/>
      <c r="AO11" s="263"/>
      <c r="AP11" s="263"/>
      <c r="AQ11" s="263"/>
      <c r="AR11" s="263"/>
    </row>
    <row r="12" spans="1:44" ht="54.75" customHeight="1">
      <c r="A12" s="246"/>
      <c r="B12" s="246"/>
      <c r="C12" s="246"/>
      <c r="D12" s="64" t="s">
        <v>178</v>
      </c>
      <c r="E12" s="64" t="s">
        <v>165</v>
      </c>
      <c r="F12" s="64" t="s">
        <v>166</v>
      </c>
      <c r="G12" s="54" t="s">
        <v>167</v>
      </c>
      <c r="H12" s="64" t="s">
        <v>168</v>
      </c>
      <c r="I12" s="64" t="s">
        <v>169</v>
      </c>
      <c r="Q12" s="167"/>
      <c r="R12" s="167"/>
      <c r="S12" s="167"/>
      <c r="T12" s="196"/>
      <c r="U12" s="196"/>
      <c r="V12" s="196"/>
      <c r="W12" s="167"/>
      <c r="X12" s="167"/>
      <c r="Y12" s="167"/>
      <c r="Z12" s="167"/>
      <c r="AA12" s="196"/>
      <c r="AB12" s="196"/>
      <c r="AC12" s="196"/>
      <c r="AD12" s="167"/>
      <c r="AE12" s="167"/>
      <c r="AF12" s="167"/>
      <c r="AG12" s="167"/>
      <c r="AH12" s="196"/>
      <c r="AI12" s="196"/>
      <c r="AJ12" s="196"/>
      <c r="AK12" s="167"/>
      <c r="AL12" s="167"/>
      <c r="AM12" s="167"/>
      <c r="AN12" s="167"/>
      <c r="AO12" s="196"/>
      <c r="AP12" s="196"/>
      <c r="AQ12" s="196"/>
      <c r="AR12" s="167"/>
    </row>
    <row r="13" spans="1:44" hidden="1">
      <c r="A13" s="65">
        <v>1</v>
      </c>
      <c r="B13" s="65">
        <v>2</v>
      </c>
      <c r="C13" s="65">
        <v>3</v>
      </c>
      <c r="D13" s="66" t="s">
        <v>179</v>
      </c>
      <c r="E13" s="66" t="s">
        <v>180</v>
      </c>
      <c r="F13" s="66" t="s">
        <v>181</v>
      </c>
      <c r="G13" s="66" t="s">
        <v>182</v>
      </c>
      <c r="H13" s="66" t="s">
        <v>183</v>
      </c>
      <c r="I13" s="66" t="s">
        <v>184</v>
      </c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</row>
    <row r="14" spans="1:44">
      <c r="A14" s="174"/>
      <c r="B14" s="175" t="s">
        <v>28</v>
      </c>
      <c r="C14" s="104" t="s">
        <v>29</v>
      </c>
      <c r="D14" s="420"/>
      <c r="E14" s="420"/>
      <c r="F14" s="420"/>
      <c r="G14" s="420"/>
      <c r="H14" s="420"/>
      <c r="I14" s="420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</row>
    <row r="15" spans="1:44">
      <c r="A15" s="174"/>
      <c r="B15" s="176" t="s">
        <v>30</v>
      </c>
      <c r="C15" s="105" t="s">
        <v>29</v>
      </c>
      <c r="D15" s="398"/>
      <c r="E15" s="398"/>
      <c r="F15" s="398"/>
      <c r="G15" s="398"/>
      <c r="H15" s="398"/>
      <c r="I15" s="398"/>
    </row>
    <row r="16" spans="1:44">
      <c r="A16" s="174"/>
      <c r="B16" s="176" t="s">
        <v>31</v>
      </c>
      <c r="C16" s="105" t="s">
        <v>29</v>
      </c>
      <c r="D16" s="398"/>
      <c r="E16" s="398"/>
      <c r="F16" s="398"/>
      <c r="G16" s="398"/>
      <c r="H16" s="398"/>
      <c r="I16" s="398"/>
    </row>
    <row r="17" spans="1:9" ht="25.5">
      <c r="A17" s="177">
        <v>1</v>
      </c>
      <c r="B17" s="175" t="s">
        <v>32</v>
      </c>
      <c r="C17" s="104" t="s">
        <v>29</v>
      </c>
      <c r="D17" s="420"/>
      <c r="E17" s="420"/>
      <c r="F17" s="420"/>
      <c r="G17" s="420"/>
      <c r="H17" s="420"/>
      <c r="I17" s="420"/>
    </row>
    <row r="18" spans="1:9" ht="25.5">
      <c r="A18" s="178" t="s">
        <v>33</v>
      </c>
      <c r="B18" s="175" t="s">
        <v>34</v>
      </c>
      <c r="C18" s="104" t="s">
        <v>29</v>
      </c>
      <c r="D18" s="420"/>
      <c r="E18" s="420"/>
      <c r="F18" s="420"/>
      <c r="G18" s="420"/>
      <c r="H18" s="420"/>
      <c r="I18" s="420"/>
    </row>
    <row r="19" spans="1:9">
      <c r="A19" s="178" t="s">
        <v>35</v>
      </c>
      <c r="B19" s="72" t="s">
        <v>36</v>
      </c>
      <c r="C19" s="104" t="s">
        <v>29</v>
      </c>
      <c r="D19" s="420"/>
      <c r="E19" s="420"/>
      <c r="F19" s="420"/>
      <c r="G19" s="420"/>
      <c r="H19" s="420"/>
      <c r="I19" s="420"/>
    </row>
    <row r="20" spans="1:9">
      <c r="A20" s="178" t="s">
        <v>37</v>
      </c>
      <c r="B20" s="72" t="s">
        <v>38</v>
      </c>
      <c r="C20" s="104" t="s">
        <v>29</v>
      </c>
      <c r="D20" s="420"/>
      <c r="E20" s="420"/>
      <c r="F20" s="420"/>
      <c r="G20" s="420"/>
      <c r="H20" s="420"/>
      <c r="I20" s="420"/>
    </row>
    <row r="21" spans="1:9">
      <c r="A21" s="178" t="s">
        <v>39</v>
      </c>
      <c r="B21" s="72" t="s">
        <v>40</v>
      </c>
      <c r="C21" s="104" t="s">
        <v>29</v>
      </c>
      <c r="D21" s="420"/>
      <c r="E21" s="420"/>
      <c r="F21" s="420"/>
      <c r="G21" s="420"/>
      <c r="H21" s="420"/>
      <c r="I21" s="420"/>
    </row>
    <row r="22" spans="1:9">
      <c r="A22" s="106" t="s">
        <v>41</v>
      </c>
      <c r="B22" s="72" t="s">
        <v>42</v>
      </c>
      <c r="C22" s="105" t="s">
        <v>29</v>
      </c>
      <c r="D22" s="398"/>
      <c r="E22" s="398"/>
      <c r="F22" s="398"/>
      <c r="G22" s="398"/>
      <c r="H22" s="398"/>
      <c r="I22" s="398"/>
    </row>
    <row r="23" spans="1:9">
      <c r="A23" s="106" t="s">
        <v>43</v>
      </c>
      <c r="B23" s="72" t="s">
        <v>44</v>
      </c>
      <c r="C23" s="105" t="s">
        <v>29</v>
      </c>
      <c r="D23" s="398"/>
      <c r="E23" s="398"/>
      <c r="F23" s="398"/>
      <c r="G23" s="398"/>
      <c r="H23" s="398"/>
      <c r="I23" s="398"/>
    </row>
    <row r="24" spans="1:9">
      <c r="A24" s="179" t="s">
        <v>410</v>
      </c>
      <c r="B24" s="74" t="s">
        <v>411</v>
      </c>
      <c r="C24" s="105" t="s">
        <v>412</v>
      </c>
      <c r="D24" s="422">
        <v>2</v>
      </c>
      <c r="E24" s="398" t="s">
        <v>48</v>
      </c>
      <c r="F24" s="398" t="s">
        <v>48</v>
      </c>
      <c r="G24" s="398" t="s">
        <v>48</v>
      </c>
      <c r="H24" s="398" t="s">
        <v>48</v>
      </c>
      <c r="I24" s="422">
        <v>1</v>
      </c>
    </row>
    <row r="25" spans="1:9">
      <c r="A25" s="179" t="s">
        <v>413</v>
      </c>
      <c r="B25" s="74" t="s">
        <v>414</v>
      </c>
      <c r="C25" s="105" t="s">
        <v>415</v>
      </c>
      <c r="D25" s="422">
        <v>2</v>
      </c>
      <c r="E25" s="398" t="s">
        <v>48</v>
      </c>
      <c r="F25" s="398" t="s">
        <v>48</v>
      </c>
      <c r="G25" s="398" t="s">
        <v>48</v>
      </c>
      <c r="H25" s="398" t="s">
        <v>48</v>
      </c>
      <c r="I25" s="422">
        <v>1</v>
      </c>
    </row>
    <row r="26" spans="1:9">
      <c r="A26" s="179" t="s">
        <v>416</v>
      </c>
      <c r="B26" s="74" t="s">
        <v>417</v>
      </c>
      <c r="C26" s="105" t="s">
        <v>418</v>
      </c>
      <c r="D26" s="422">
        <v>2</v>
      </c>
      <c r="E26" s="398" t="s">
        <v>48</v>
      </c>
      <c r="F26" s="398" t="s">
        <v>48</v>
      </c>
      <c r="G26" s="398" t="s">
        <v>48</v>
      </c>
      <c r="H26" s="398" t="s">
        <v>48</v>
      </c>
      <c r="I26" s="422">
        <v>1</v>
      </c>
    </row>
    <row r="27" spans="1:9">
      <c r="A27" s="178" t="s">
        <v>419</v>
      </c>
      <c r="B27" s="72" t="s">
        <v>420</v>
      </c>
      <c r="C27" s="174" t="s">
        <v>29</v>
      </c>
      <c r="D27" s="425"/>
      <c r="E27" s="424"/>
      <c r="F27" s="424"/>
      <c r="G27" s="424"/>
      <c r="H27" s="424"/>
      <c r="I27" s="424"/>
    </row>
    <row r="28" spans="1:9">
      <c r="A28" s="106" t="s">
        <v>421</v>
      </c>
      <c r="B28" s="72" t="s">
        <v>44</v>
      </c>
      <c r="C28" s="174" t="s">
        <v>29</v>
      </c>
      <c r="D28" s="425"/>
      <c r="E28" s="424"/>
      <c r="F28" s="424"/>
      <c r="G28" s="424"/>
      <c r="H28" s="424"/>
      <c r="I28" s="424"/>
    </row>
    <row r="29" spans="1:9" ht="38.25">
      <c r="A29" s="109" t="s">
        <v>422</v>
      </c>
      <c r="B29" s="74" t="s">
        <v>423</v>
      </c>
      <c r="C29" s="105" t="s">
        <v>424</v>
      </c>
      <c r="D29" s="422">
        <v>3</v>
      </c>
      <c r="E29" s="398" t="s">
        <v>48</v>
      </c>
      <c r="F29" s="398" t="s">
        <v>48</v>
      </c>
      <c r="G29" s="398">
        <v>0.54900000000000004</v>
      </c>
      <c r="H29" s="398" t="s">
        <v>48</v>
      </c>
      <c r="I29" s="398" t="s">
        <v>48</v>
      </c>
    </row>
    <row r="30" spans="1:9">
      <c r="A30" s="178" t="s">
        <v>49</v>
      </c>
      <c r="B30" s="72" t="s">
        <v>50</v>
      </c>
      <c r="C30" s="174" t="s">
        <v>29</v>
      </c>
      <c r="D30" s="425"/>
      <c r="E30" s="424"/>
      <c r="F30" s="424"/>
      <c r="G30" s="424"/>
      <c r="H30" s="424"/>
      <c r="I30" s="424"/>
    </row>
    <row r="31" spans="1:9">
      <c r="A31" s="179" t="s">
        <v>51</v>
      </c>
      <c r="B31" s="74" t="s">
        <v>52</v>
      </c>
      <c r="C31" s="180" t="s">
        <v>29</v>
      </c>
      <c r="D31" s="426"/>
      <c r="E31" s="423"/>
      <c r="F31" s="423"/>
      <c r="G31" s="423"/>
      <c r="H31" s="423"/>
      <c r="I31" s="423"/>
    </row>
    <row r="32" spans="1:9">
      <c r="A32" s="106" t="s">
        <v>53</v>
      </c>
      <c r="B32" s="72" t="s">
        <v>44</v>
      </c>
      <c r="C32" s="174" t="s">
        <v>29</v>
      </c>
      <c r="D32" s="425"/>
      <c r="E32" s="424"/>
      <c r="F32" s="424"/>
      <c r="G32" s="424"/>
      <c r="H32" s="424"/>
      <c r="I32" s="424"/>
    </row>
    <row r="33" spans="1:9" ht="25.5">
      <c r="A33" s="179" t="s">
        <v>425</v>
      </c>
      <c r="B33" s="111" t="s">
        <v>466</v>
      </c>
      <c r="C33" s="105" t="s">
        <v>426</v>
      </c>
      <c r="D33" s="422">
        <v>2</v>
      </c>
      <c r="E33" s="398">
        <v>0.8</v>
      </c>
      <c r="F33" s="398" t="s">
        <v>48</v>
      </c>
      <c r="G33" s="398" t="s">
        <v>48</v>
      </c>
      <c r="H33" s="398" t="s">
        <v>48</v>
      </c>
      <c r="I33" s="398" t="s">
        <v>48</v>
      </c>
    </row>
    <row r="34" spans="1:9" ht="25.5">
      <c r="A34" s="179" t="s">
        <v>427</v>
      </c>
      <c r="B34" s="111" t="s">
        <v>467</v>
      </c>
      <c r="C34" s="105" t="s">
        <v>428</v>
      </c>
      <c r="D34" s="422">
        <v>3</v>
      </c>
      <c r="E34" s="398">
        <v>0.25</v>
      </c>
      <c r="F34" s="398" t="s">
        <v>48</v>
      </c>
      <c r="G34" s="398" t="s">
        <v>48</v>
      </c>
      <c r="H34" s="398" t="s">
        <v>48</v>
      </c>
      <c r="I34" s="398" t="s">
        <v>48</v>
      </c>
    </row>
    <row r="35" spans="1:9">
      <c r="A35" s="106" t="s">
        <v>60</v>
      </c>
      <c r="B35" s="72" t="s">
        <v>61</v>
      </c>
      <c r="C35" s="174" t="s">
        <v>29</v>
      </c>
      <c r="D35" s="422" t="s">
        <v>48</v>
      </c>
      <c r="E35" s="398" t="s">
        <v>48</v>
      </c>
      <c r="F35" s="398" t="s">
        <v>48</v>
      </c>
      <c r="G35" s="398" t="s">
        <v>48</v>
      </c>
      <c r="H35" s="398" t="s">
        <v>48</v>
      </c>
      <c r="I35" s="398" t="s">
        <v>48</v>
      </c>
    </row>
    <row r="36" spans="1:9" ht="24.95" customHeight="1">
      <c r="A36" s="179" t="s">
        <v>429</v>
      </c>
      <c r="B36" s="172" t="s">
        <v>462</v>
      </c>
      <c r="C36" s="105" t="s">
        <v>430</v>
      </c>
      <c r="D36" s="422">
        <v>4</v>
      </c>
      <c r="E36" s="398" t="s">
        <v>48</v>
      </c>
      <c r="F36" s="398" t="s">
        <v>48</v>
      </c>
      <c r="G36" s="398" t="s">
        <v>48</v>
      </c>
      <c r="H36" s="398" t="s">
        <v>48</v>
      </c>
      <c r="I36" s="422">
        <v>2</v>
      </c>
    </row>
    <row r="37" spans="1:9" ht="24.95" customHeight="1">
      <c r="A37" s="179" t="s">
        <v>431</v>
      </c>
      <c r="B37" s="172" t="s">
        <v>463</v>
      </c>
      <c r="C37" s="105" t="s">
        <v>432</v>
      </c>
      <c r="D37" s="422">
        <v>2</v>
      </c>
      <c r="E37" s="398">
        <v>0.63</v>
      </c>
      <c r="F37" s="398" t="s">
        <v>48</v>
      </c>
      <c r="G37" s="398" t="s">
        <v>48</v>
      </c>
      <c r="H37" s="398" t="s">
        <v>48</v>
      </c>
      <c r="I37" s="398" t="s">
        <v>48</v>
      </c>
    </row>
    <row r="38" spans="1:9" ht="24.95" customHeight="1">
      <c r="A38" s="179" t="s">
        <v>433</v>
      </c>
      <c r="B38" s="172" t="s">
        <v>464</v>
      </c>
      <c r="C38" s="105" t="s">
        <v>434</v>
      </c>
      <c r="D38" s="422">
        <v>3</v>
      </c>
      <c r="E38" s="398">
        <v>0.4</v>
      </c>
      <c r="F38" s="398" t="s">
        <v>48</v>
      </c>
      <c r="G38" s="398" t="s">
        <v>48</v>
      </c>
      <c r="H38" s="398" t="s">
        <v>48</v>
      </c>
      <c r="I38" s="398" t="s">
        <v>48</v>
      </c>
    </row>
    <row r="39" spans="1:9" ht="24.95" customHeight="1">
      <c r="A39" s="179" t="s">
        <v>435</v>
      </c>
      <c r="B39" s="172" t="s">
        <v>465</v>
      </c>
      <c r="C39" s="105" t="s">
        <v>436</v>
      </c>
      <c r="D39" s="422">
        <v>3</v>
      </c>
      <c r="E39" s="398">
        <v>0.4</v>
      </c>
      <c r="F39" s="398" t="s">
        <v>48</v>
      </c>
      <c r="G39" s="398" t="s">
        <v>48</v>
      </c>
      <c r="H39" s="398" t="s">
        <v>48</v>
      </c>
      <c r="I39" s="398" t="s">
        <v>48</v>
      </c>
    </row>
    <row r="40" spans="1:9" ht="25.5">
      <c r="A40" s="178" t="s">
        <v>74</v>
      </c>
      <c r="B40" s="72" t="s">
        <v>75</v>
      </c>
      <c r="C40" s="174" t="s">
        <v>29</v>
      </c>
      <c r="D40" s="425"/>
      <c r="E40" s="424"/>
      <c r="F40" s="424"/>
      <c r="G40" s="424"/>
      <c r="H40" s="424"/>
      <c r="I40" s="424"/>
    </row>
    <row r="41" spans="1:9">
      <c r="A41" s="179" t="s">
        <v>76</v>
      </c>
      <c r="B41" s="74" t="s">
        <v>77</v>
      </c>
      <c r="C41" s="180" t="s">
        <v>29</v>
      </c>
      <c r="D41" s="426"/>
      <c r="E41" s="423"/>
      <c r="F41" s="423"/>
      <c r="G41" s="423"/>
      <c r="H41" s="423"/>
      <c r="I41" s="423"/>
    </row>
    <row r="42" spans="1:9">
      <c r="A42" s="106" t="s">
        <v>78</v>
      </c>
      <c r="B42" s="72" t="s">
        <v>44</v>
      </c>
      <c r="C42" s="174" t="s">
        <v>29</v>
      </c>
      <c r="D42" s="425"/>
      <c r="E42" s="424"/>
      <c r="F42" s="424"/>
      <c r="G42" s="424"/>
      <c r="H42" s="424"/>
      <c r="I42" s="424"/>
    </row>
    <row r="43" spans="1:9">
      <c r="A43" s="114" t="s">
        <v>437</v>
      </c>
      <c r="B43" s="74" t="s">
        <v>438</v>
      </c>
      <c r="C43" s="105" t="s">
        <v>439</v>
      </c>
      <c r="D43" s="422">
        <v>3</v>
      </c>
      <c r="E43" s="398" t="s">
        <v>48</v>
      </c>
      <c r="F43" s="398" t="s">
        <v>48</v>
      </c>
      <c r="G43" s="398" t="s">
        <v>48</v>
      </c>
      <c r="H43" s="398" t="s">
        <v>48</v>
      </c>
      <c r="I43" s="422">
        <v>1</v>
      </c>
    </row>
    <row r="44" spans="1:9" ht="25.5">
      <c r="A44" s="114" t="s">
        <v>440</v>
      </c>
      <c r="B44" s="74" t="s">
        <v>441</v>
      </c>
      <c r="C44" s="105" t="s">
        <v>442</v>
      </c>
      <c r="D44" s="422">
        <v>4</v>
      </c>
      <c r="E44" s="398" t="s">
        <v>48</v>
      </c>
      <c r="F44" s="398" t="s">
        <v>48</v>
      </c>
      <c r="G44" s="398" t="s">
        <v>48</v>
      </c>
      <c r="H44" s="398" t="s">
        <v>48</v>
      </c>
      <c r="I44" s="422">
        <v>1</v>
      </c>
    </row>
    <row r="45" spans="1:9">
      <c r="A45" s="106" t="s">
        <v>110</v>
      </c>
      <c r="B45" s="72" t="s">
        <v>61</v>
      </c>
      <c r="C45" s="174" t="s">
        <v>29</v>
      </c>
      <c r="D45" s="425"/>
      <c r="E45" s="424"/>
      <c r="F45" s="424"/>
      <c r="G45" s="424"/>
      <c r="H45" s="424"/>
      <c r="I45" s="425"/>
    </row>
    <row r="46" spans="1:9">
      <c r="A46" s="114" t="s">
        <v>443</v>
      </c>
      <c r="B46" s="74" t="s">
        <v>444</v>
      </c>
      <c r="C46" s="105" t="s">
        <v>445</v>
      </c>
      <c r="D46" s="422">
        <v>4</v>
      </c>
      <c r="E46" s="398" t="s">
        <v>48</v>
      </c>
      <c r="F46" s="398" t="s">
        <v>48</v>
      </c>
      <c r="G46" s="398" t="s">
        <v>48</v>
      </c>
      <c r="H46" s="398" t="s">
        <v>48</v>
      </c>
      <c r="I46" s="422">
        <v>1</v>
      </c>
    </row>
    <row r="47" spans="1:9">
      <c r="A47" s="174">
        <v>2</v>
      </c>
      <c r="B47" s="175" t="s">
        <v>446</v>
      </c>
      <c r="C47" s="174" t="s">
        <v>29</v>
      </c>
      <c r="D47" s="428"/>
      <c r="E47" s="427"/>
      <c r="F47" s="427"/>
      <c r="G47" s="427"/>
      <c r="H47" s="427"/>
      <c r="I47" s="428"/>
    </row>
    <row r="48" spans="1:9" ht="25.5">
      <c r="A48" s="178" t="s">
        <v>447</v>
      </c>
      <c r="B48" s="175" t="s">
        <v>34</v>
      </c>
      <c r="C48" s="174" t="s">
        <v>29</v>
      </c>
      <c r="D48" s="428"/>
      <c r="E48" s="427"/>
      <c r="F48" s="427"/>
      <c r="G48" s="427"/>
      <c r="H48" s="427"/>
      <c r="I48" s="428"/>
    </row>
    <row r="49" spans="1:9">
      <c r="A49" s="178" t="s">
        <v>448</v>
      </c>
      <c r="B49" s="72" t="s">
        <v>36</v>
      </c>
      <c r="C49" s="174" t="s">
        <v>29</v>
      </c>
      <c r="D49" s="428"/>
      <c r="E49" s="427"/>
      <c r="F49" s="427"/>
      <c r="G49" s="427"/>
      <c r="H49" s="427"/>
      <c r="I49" s="427"/>
    </row>
    <row r="50" spans="1:9">
      <c r="A50" s="178" t="s">
        <v>449</v>
      </c>
      <c r="B50" s="72" t="s">
        <v>38</v>
      </c>
      <c r="C50" s="174" t="s">
        <v>29</v>
      </c>
      <c r="D50" s="425"/>
      <c r="E50" s="424"/>
      <c r="F50" s="424"/>
      <c r="G50" s="424"/>
      <c r="H50" s="424"/>
      <c r="I50" s="424"/>
    </row>
    <row r="51" spans="1:9">
      <c r="A51" s="178" t="s">
        <v>450</v>
      </c>
      <c r="B51" s="72" t="s">
        <v>451</v>
      </c>
      <c r="C51" s="174" t="s">
        <v>29</v>
      </c>
      <c r="D51" s="428"/>
      <c r="E51" s="427"/>
      <c r="F51" s="427"/>
      <c r="G51" s="427"/>
      <c r="H51" s="427"/>
      <c r="I51" s="427"/>
    </row>
    <row r="52" spans="1:9">
      <c r="A52" s="178" t="s">
        <v>452</v>
      </c>
      <c r="B52" s="72" t="s">
        <v>453</v>
      </c>
      <c r="C52" s="174" t="s">
        <v>29</v>
      </c>
      <c r="D52" s="428"/>
      <c r="E52" s="427"/>
      <c r="F52" s="427"/>
      <c r="G52" s="427"/>
      <c r="H52" s="427"/>
      <c r="I52" s="427"/>
    </row>
    <row r="53" spans="1:9">
      <c r="A53" s="178" t="s">
        <v>454</v>
      </c>
      <c r="B53" s="72" t="s">
        <v>61</v>
      </c>
      <c r="C53" s="174" t="s">
        <v>29</v>
      </c>
      <c r="D53" s="425"/>
      <c r="E53" s="424"/>
      <c r="F53" s="424"/>
      <c r="G53" s="424"/>
      <c r="H53" s="424"/>
      <c r="I53" s="424"/>
    </row>
    <row r="54" spans="1:9" ht="38.25">
      <c r="A54" s="179" t="s">
        <v>455</v>
      </c>
      <c r="B54" s="146" t="s">
        <v>456</v>
      </c>
      <c r="C54" s="105" t="s">
        <v>457</v>
      </c>
      <c r="D54" s="422">
        <v>2</v>
      </c>
      <c r="E54" s="398" t="s">
        <v>48</v>
      </c>
      <c r="F54" s="398" t="s">
        <v>48</v>
      </c>
      <c r="G54" s="398">
        <v>0.7</v>
      </c>
      <c r="H54" s="398" t="s">
        <v>48</v>
      </c>
      <c r="I54" s="398" t="s">
        <v>48</v>
      </c>
    </row>
  </sheetData>
  <mergeCells count="17">
    <mergeCell ref="D8:I10"/>
    <mergeCell ref="A4:I4"/>
    <mergeCell ref="A6:I6"/>
    <mergeCell ref="A7:I7"/>
    <mergeCell ref="AE11:AK11"/>
    <mergeCell ref="AL11:AR11"/>
    <mergeCell ref="A5:I5"/>
    <mergeCell ref="AE9:AK10"/>
    <mergeCell ref="AL9:AR10"/>
    <mergeCell ref="D11:I11"/>
    <mergeCell ref="Q9:W10"/>
    <mergeCell ref="X9:AD10"/>
    <mergeCell ref="Q11:W11"/>
    <mergeCell ref="X11:AD11"/>
    <mergeCell ref="A8:A12"/>
    <mergeCell ref="B8:B12"/>
    <mergeCell ref="C8:C12"/>
  </mergeCells>
  <pageMargins left="0.78740157480314965" right="0" top="0.78740157480314965" bottom="0" header="0" footer="0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53"/>
  <sheetViews>
    <sheetView topLeftCell="C53" zoomScale="80" zoomScaleNormal="80" workbookViewId="0">
      <selection activeCell="F19" sqref="F19"/>
    </sheetView>
  </sheetViews>
  <sheetFormatPr defaultRowHeight="12.75"/>
  <cols>
    <col min="1" max="1" width="14.375" style="183" customWidth="1"/>
    <col min="2" max="2" width="47.75" style="183" customWidth="1"/>
    <col min="3" max="3" width="23" style="183" customWidth="1"/>
    <col min="4" max="4" width="6.375" style="183" customWidth="1"/>
    <col min="5" max="5" width="6" style="183" customWidth="1"/>
    <col min="6" max="6" width="6.375" style="183" customWidth="1"/>
    <col min="7" max="7" width="6" style="183" customWidth="1"/>
    <col min="8" max="8" width="6.625" style="183" customWidth="1"/>
    <col min="9" max="10" width="6" style="183" customWidth="1"/>
    <col min="11" max="11" width="6.375" style="183" customWidth="1"/>
    <col min="12" max="12" width="6" style="183" customWidth="1"/>
    <col min="13" max="13" width="6.375" style="183" customWidth="1"/>
    <col min="14" max="17" width="6" style="183" customWidth="1"/>
    <col min="18" max="26" width="5" style="183" customWidth="1"/>
    <col min="27" max="16384" width="9" style="183"/>
  </cols>
  <sheetData>
    <row r="1" spans="1:17" s="1" customFormat="1" ht="15.75" customHeight="1">
      <c r="H1" s="26"/>
      <c r="I1" s="20"/>
      <c r="J1" s="20"/>
      <c r="K1" s="231" t="s">
        <v>521</v>
      </c>
      <c r="L1" s="231"/>
      <c r="M1" s="231"/>
      <c r="N1" s="231"/>
      <c r="O1" s="231"/>
      <c r="P1" s="231"/>
      <c r="Q1" s="231"/>
    </row>
    <row r="2" spans="1:17" s="1" customFormat="1" ht="15.75" customHeight="1">
      <c r="H2" s="232" t="s">
        <v>211</v>
      </c>
      <c r="I2" s="232"/>
      <c r="J2" s="232"/>
      <c r="K2" s="232"/>
      <c r="L2" s="232"/>
      <c r="M2" s="232"/>
      <c r="N2" s="232"/>
      <c r="O2" s="232"/>
      <c r="P2" s="232"/>
      <c r="Q2" s="232"/>
    </row>
    <row r="3" spans="1:17" s="1" customFormat="1" ht="15.75" customHeight="1">
      <c r="Q3" s="49"/>
    </row>
    <row r="4" spans="1:17" s="23" customFormat="1" ht="15.75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s="1" customFormat="1" ht="15.75">
      <c r="A5" s="259" t="s">
        <v>484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1:17" s="1" customFormat="1" ht="15.75">
      <c r="A6" s="257" t="s">
        <v>212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</row>
    <row r="7" spans="1:17">
      <c r="A7" s="310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</row>
    <row r="8" spans="1:17" ht="24.75" customHeight="1">
      <c r="A8" s="246" t="s">
        <v>1</v>
      </c>
      <c r="B8" s="246" t="s">
        <v>2</v>
      </c>
      <c r="C8" s="246" t="s">
        <v>3</v>
      </c>
      <c r="D8" s="291" t="s">
        <v>192</v>
      </c>
      <c r="E8" s="291"/>
      <c r="F8" s="291"/>
      <c r="G8" s="291"/>
      <c r="H8" s="291"/>
      <c r="I8" s="291"/>
      <c r="J8" s="291"/>
      <c r="K8" s="304" t="s">
        <v>482</v>
      </c>
      <c r="L8" s="311"/>
      <c r="M8" s="311"/>
      <c r="N8" s="311"/>
      <c r="O8" s="311"/>
      <c r="P8" s="311"/>
      <c r="Q8" s="311"/>
    </row>
    <row r="9" spans="1:17" ht="29.25" customHeight="1">
      <c r="A9" s="246"/>
      <c r="B9" s="246"/>
      <c r="C9" s="246"/>
      <c r="D9" s="291"/>
      <c r="E9" s="291"/>
      <c r="F9" s="291"/>
      <c r="G9" s="291"/>
      <c r="H9" s="291"/>
      <c r="I9" s="291"/>
      <c r="J9" s="291"/>
      <c r="K9" s="305"/>
      <c r="L9" s="312"/>
      <c r="M9" s="312"/>
      <c r="N9" s="312"/>
      <c r="O9" s="312"/>
      <c r="P9" s="312"/>
      <c r="Q9" s="312"/>
    </row>
    <row r="10" spans="1:17" ht="45" customHeight="1">
      <c r="A10" s="246"/>
      <c r="B10" s="246"/>
      <c r="C10" s="246"/>
      <c r="D10" s="252" t="s">
        <v>213</v>
      </c>
      <c r="E10" s="252"/>
      <c r="F10" s="252"/>
      <c r="G10" s="252"/>
      <c r="H10" s="252"/>
      <c r="I10" s="252"/>
      <c r="J10" s="252"/>
      <c r="K10" s="252" t="s">
        <v>213</v>
      </c>
      <c r="L10" s="252"/>
      <c r="M10" s="252"/>
      <c r="N10" s="252"/>
      <c r="O10" s="252"/>
      <c r="P10" s="252"/>
      <c r="Q10" s="252"/>
    </row>
    <row r="11" spans="1:17" ht="60.75" customHeight="1">
      <c r="A11" s="246"/>
      <c r="B11" s="246"/>
      <c r="C11" s="246"/>
      <c r="D11" s="54" t="s">
        <v>165</v>
      </c>
      <c r="E11" s="54" t="s">
        <v>166</v>
      </c>
      <c r="F11" s="54" t="s">
        <v>194</v>
      </c>
      <c r="G11" s="54" t="s">
        <v>195</v>
      </c>
      <c r="H11" s="54" t="s">
        <v>196</v>
      </c>
      <c r="I11" s="54" t="s">
        <v>168</v>
      </c>
      <c r="J11" s="64" t="s">
        <v>169</v>
      </c>
      <c r="K11" s="54" t="s">
        <v>165</v>
      </c>
      <c r="L11" s="54" t="s">
        <v>166</v>
      </c>
      <c r="M11" s="54" t="s">
        <v>194</v>
      </c>
      <c r="N11" s="54" t="s">
        <v>195</v>
      </c>
      <c r="O11" s="54" t="s">
        <v>196</v>
      </c>
      <c r="P11" s="54" t="s">
        <v>168</v>
      </c>
      <c r="Q11" s="64" t="s">
        <v>169</v>
      </c>
    </row>
    <row r="12" spans="1:17">
      <c r="A12" s="65">
        <v>1</v>
      </c>
      <c r="B12" s="65">
        <v>2</v>
      </c>
      <c r="C12" s="65">
        <v>3</v>
      </c>
      <c r="D12" s="66" t="s">
        <v>179</v>
      </c>
      <c r="E12" s="66" t="s">
        <v>180</v>
      </c>
      <c r="F12" s="66" t="s">
        <v>181</v>
      </c>
      <c r="G12" s="66" t="s">
        <v>182</v>
      </c>
      <c r="H12" s="66" t="s">
        <v>183</v>
      </c>
      <c r="I12" s="66" t="s">
        <v>184</v>
      </c>
      <c r="J12" s="66" t="s">
        <v>197</v>
      </c>
      <c r="K12" s="66" t="s">
        <v>185</v>
      </c>
      <c r="L12" s="66" t="s">
        <v>186</v>
      </c>
      <c r="M12" s="66" t="s">
        <v>187</v>
      </c>
      <c r="N12" s="66" t="s">
        <v>188</v>
      </c>
      <c r="O12" s="66" t="s">
        <v>189</v>
      </c>
      <c r="P12" s="66" t="s">
        <v>190</v>
      </c>
      <c r="Q12" s="66" t="s">
        <v>198</v>
      </c>
    </row>
    <row r="13" spans="1:17">
      <c r="A13" s="174"/>
      <c r="B13" s="175" t="s">
        <v>28</v>
      </c>
      <c r="C13" s="104" t="s">
        <v>29</v>
      </c>
      <c r="D13" s="420">
        <f>D14+D15</f>
        <v>2.4800000000000004</v>
      </c>
      <c r="E13" s="420"/>
      <c r="F13" s="420">
        <f>F14+F15</f>
        <v>0.54900000000000004</v>
      </c>
      <c r="G13" s="420"/>
      <c r="H13" s="420">
        <f>H14+H15</f>
        <v>0.7</v>
      </c>
      <c r="I13" s="420"/>
      <c r="J13" s="421">
        <v>8</v>
      </c>
      <c r="K13" s="420">
        <f>K14+K15</f>
        <v>2.4800000000000004</v>
      </c>
      <c r="L13" s="420"/>
      <c r="M13" s="420">
        <f>M14+M15</f>
        <v>0.54900000000000004</v>
      </c>
      <c r="N13" s="420"/>
      <c r="O13" s="420">
        <f>O14+O15</f>
        <v>0.7</v>
      </c>
      <c r="P13" s="420"/>
      <c r="Q13" s="421">
        <v>8</v>
      </c>
    </row>
    <row r="14" spans="1:17">
      <c r="A14" s="174"/>
      <c r="B14" s="176" t="s">
        <v>30</v>
      </c>
      <c r="C14" s="105" t="s">
        <v>29</v>
      </c>
      <c r="D14" s="420">
        <f>D22+D27+D31+D41</f>
        <v>1.05</v>
      </c>
      <c r="E14" s="398"/>
      <c r="F14" s="420">
        <f>F22+F27+F31+F41</f>
        <v>0.54900000000000004</v>
      </c>
      <c r="G14" s="398"/>
      <c r="H14" s="420">
        <f>H22+H27+H31+H41</f>
        <v>0</v>
      </c>
      <c r="I14" s="398"/>
      <c r="J14" s="422">
        <v>5</v>
      </c>
      <c r="K14" s="420">
        <f>K22+K27+K31+K41</f>
        <v>1.05</v>
      </c>
      <c r="L14" s="398"/>
      <c r="M14" s="420">
        <f>M22+M27+M31+M41</f>
        <v>0.54900000000000004</v>
      </c>
      <c r="N14" s="398"/>
      <c r="O14" s="420">
        <f>O22+O27+O31+O41</f>
        <v>0</v>
      </c>
      <c r="P14" s="398"/>
      <c r="Q14" s="422">
        <v>5</v>
      </c>
    </row>
    <row r="15" spans="1:17">
      <c r="A15" s="174"/>
      <c r="B15" s="176" t="s">
        <v>31</v>
      </c>
      <c r="C15" s="105" t="s">
        <v>29</v>
      </c>
      <c r="D15" s="420">
        <f>D34+D47</f>
        <v>1.4300000000000002</v>
      </c>
      <c r="E15" s="398"/>
      <c r="F15" s="420">
        <f>F34+F44+F52</f>
        <v>0</v>
      </c>
      <c r="G15" s="398"/>
      <c r="H15" s="420">
        <f>H34+H44+H52</f>
        <v>0.7</v>
      </c>
      <c r="I15" s="398"/>
      <c r="J15" s="422">
        <v>3</v>
      </c>
      <c r="K15" s="420">
        <f>K34+K47</f>
        <v>1.4300000000000002</v>
      </c>
      <c r="L15" s="398"/>
      <c r="M15" s="420">
        <f>M34+M44+M52</f>
        <v>0</v>
      </c>
      <c r="N15" s="398"/>
      <c r="O15" s="420">
        <f>O34+O44+O52</f>
        <v>0.7</v>
      </c>
      <c r="P15" s="398"/>
      <c r="Q15" s="422">
        <v>3</v>
      </c>
    </row>
    <row r="16" spans="1:17">
      <c r="A16" s="177">
        <v>1</v>
      </c>
      <c r="B16" s="175" t="s">
        <v>32</v>
      </c>
      <c r="C16" s="104" t="s">
        <v>29</v>
      </c>
      <c r="D16" s="420">
        <f>D17+D39</f>
        <v>2.4800000000000004</v>
      </c>
      <c r="E16" s="420"/>
      <c r="F16" s="420">
        <f>F17+F39</f>
        <v>0.54900000000000004</v>
      </c>
      <c r="G16" s="420"/>
      <c r="H16" s="420">
        <f>H17+H39</f>
        <v>0</v>
      </c>
      <c r="I16" s="420"/>
      <c r="J16" s="421">
        <v>8</v>
      </c>
      <c r="K16" s="420">
        <f>K17+K39</f>
        <v>2.4800000000000004</v>
      </c>
      <c r="L16" s="420"/>
      <c r="M16" s="420">
        <f>M17+M39</f>
        <v>0.54900000000000004</v>
      </c>
      <c r="N16" s="420"/>
      <c r="O16" s="420">
        <f>O17+O39</f>
        <v>0</v>
      </c>
      <c r="P16" s="420"/>
      <c r="Q16" s="421">
        <v>8</v>
      </c>
    </row>
    <row r="17" spans="1:17" ht="25.5">
      <c r="A17" s="178" t="s">
        <v>33</v>
      </c>
      <c r="B17" s="175" t="s">
        <v>34</v>
      </c>
      <c r="C17" s="104" t="s">
        <v>29</v>
      </c>
      <c r="D17" s="420">
        <f>D18</f>
        <v>2.4800000000000004</v>
      </c>
      <c r="E17" s="420"/>
      <c r="F17" s="420">
        <f>F18</f>
        <v>0.54900000000000004</v>
      </c>
      <c r="G17" s="420"/>
      <c r="H17" s="420">
        <f>H18</f>
        <v>0</v>
      </c>
      <c r="I17" s="420"/>
      <c r="J17" s="421">
        <v>5</v>
      </c>
      <c r="K17" s="420">
        <f>K18</f>
        <v>2.4800000000000004</v>
      </c>
      <c r="L17" s="420"/>
      <c r="M17" s="420">
        <f>M18</f>
        <v>0.54900000000000004</v>
      </c>
      <c r="N17" s="420"/>
      <c r="O17" s="420">
        <f>O18</f>
        <v>0</v>
      </c>
      <c r="P17" s="420"/>
      <c r="Q17" s="421">
        <v>5</v>
      </c>
    </row>
    <row r="18" spans="1:17">
      <c r="A18" s="178" t="s">
        <v>35</v>
      </c>
      <c r="B18" s="72" t="s">
        <v>36</v>
      </c>
      <c r="C18" s="104" t="s">
        <v>29</v>
      </c>
      <c r="D18" s="420">
        <f>D19+D29</f>
        <v>2.4800000000000004</v>
      </c>
      <c r="E18" s="420"/>
      <c r="F18" s="420">
        <f>F19+F29</f>
        <v>0.54900000000000004</v>
      </c>
      <c r="G18" s="420"/>
      <c r="H18" s="420">
        <f>H19+H29</f>
        <v>0</v>
      </c>
      <c r="I18" s="420"/>
      <c r="J18" s="421">
        <v>5</v>
      </c>
      <c r="K18" s="420">
        <f>K19+K29</f>
        <v>2.4800000000000004</v>
      </c>
      <c r="L18" s="420"/>
      <c r="M18" s="420">
        <f>M19+M29</f>
        <v>0.54900000000000004</v>
      </c>
      <c r="N18" s="420"/>
      <c r="O18" s="420">
        <f>O19+O29</f>
        <v>0</v>
      </c>
      <c r="P18" s="420"/>
      <c r="Q18" s="421">
        <v>5</v>
      </c>
    </row>
    <row r="19" spans="1:17">
      <c r="A19" s="178" t="s">
        <v>37</v>
      </c>
      <c r="B19" s="72" t="s">
        <v>38</v>
      </c>
      <c r="C19" s="104" t="s">
        <v>29</v>
      </c>
      <c r="D19" s="420">
        <f>D20</f>
        <v>0</v>
      </c>
      <c r="E19" s="420"/>
      <c r="F19" s="420">
        <f>F20</f>
        <v>0.54900000000000004</v>
      </c>
      <c r="G19" s="420"/>
      <c r="H19" s="420">
        <f>H20</f>
        <v>0</v>
      </c>
      <c r="I19" s="420"/>
      <c r="J19" s="421">
        <v>3</v>
      </c>
      <c r="K19" s="420">
        <f>K20</f>
        <v>0</v>
      </c>
      <c r="L19" s="420"/>
      <c r="M19" s="420">
        <f>M20</f>
        <v>0.54900000000000004</v>
      </c>
      <c r="N19" s="420"/>
      <c r="O19" s="420">
        <f>O20</f>
        <v>0</v>
      </c>
      <c r="P19" s="420"/>
      <c r="Q19" s="421">
        <v>3</v>
      </c>
    </row>
    <row r="20" spans="1:17">
      <c r="A20" s="178" t="s">
        <v>39</v>
      </c>
      <c r="B20" s="72" t="s">
        <v>40</v>
      </c>
      <c r="C20" s="104" t="s">
        <v>29</v>
      </c>
      <c r="D20" s="420">
        <f>D21+D26</f>
        <v>0</v>
      </c>
      <c r="E20" s="420"/>
      <c r="F20" s="420">
        <f>F21+F26</f>
        <v>0.54900000000000004</v>
      </c>
      <c r="G20" s="420"/>
      <c r="H20" s="420">
        <f>H21+H26</f>
        <v>0</v>
      </c>
      <c r="I20" s="420"/>
      <c r="J20" s="421">
        <v>3</v>
      </c>
      <c r="K20" s="420">
        <f>K21+K26</f>
        <v>0</v>
      </c>
      <c r="L20" s="420"/>
      <c r="M20" s="420">
        <f>M21+M26</f>
        <v>0.54900000000000004</v>
      </c>
      <c r="N20" s="420"/>
      <c r="O20" s="420">
        <f>O21+O26</f>
        <v>0</v>
      </c>
      <c r="P20" s="420"/>
      <c r="Q20" s="421">
        <v>3</v>
      </c>
    </row>
    <row r="21" spans="1:17">
      <c r="A21" s="106" t="s">
        <v>41</v>
      </c>
      <c r="B21" s="72" t="s">
        <v>42</v>
      </c>
      <c r="C21" s="105" t="s">
        <v>29</v>
      </c>
      <c r="D21" s="398">
        <f>D22</f>
        <v>0</v>
      </c>
      <c r="E21" s="398"/>
      <c r="F21" s="398">
        <f>F22</f>
        <v>0</v>
      </c>
      <c r="G21" s="398"/>
      <c r="H21" s="398">
        <f>H22</f>
        <v>0</v>
      </c>
      <c r="I21" s="398"/>
      <c r="J21" s="422">
        <v>3</v>
      </c>
      <c r="K21" s="398">
        <f>K22</f>
        <v>0</v>
      </c>
      <c r="L21" s="398"/>
      <c r="M21" s="398">
        <f>M22</f>
        <v>0</v>
      </c>
      <c r="N21" s="398"/>
      <c r="O21" s="398">
        <f>O22</f>
        <v>0</v>
      </c>
      <c r="P21" s="398"/>
      <c r="Q21" s="422">
        <v>3</v>
      </c>
    </row>
    <row r="22" spans="1:17" ht="15" customHeight="1">
      <c r="A22" s="106" t="s">
        <v>43</v>
      </c>
      <c r="B22" s="72" t="s">
        <v>44</v>
      </c>
      <c r="C22" s="105" t="s">
        <v>29</v>
      </c>
      <c r="D22" s="398">
        <f>SUM(D23:D25)</f>
        <v>0</v>
      </c>
      <c r="E22" s="398"/>
      <c r="F22" s="398">
        <f>SUM(F23:F25)</f>
        <v>0</v>
      </c>
      <c r="G22" s="398"/>
      <c r="H22" s="398">
        <f>SUM(H23:H25)</f>
        <v>0</v>
      </c>
      <c r="I22" s="398"/>
      <c r="J22" s="422">
        <v>3</v>
      </c>
      <c r="K22" s="398">
        <f>SUM(K23:K25)</f>
        <v>0</v>
      </c>
      <c r="L22" s="398"/>
      <c r="M22" s="398">
        <f>SUM(M23:M25)</f>
        <v>0</v>
      </c>
      <c r="N22" s="398"/>
      <c r="O22" s="398">
        <f>SUM(O23:O25)</f>
        <v>0</v>
      </c>
      <c r="P22" s="398"/>
      <c r="Q22" s="422">
        <v>3</v>
      </c>
    </row>
    <row r="23" spans="1:17" ht="15" customHeight="1">
      <c r="A23" s="179" t="s">
        <v>410</v>
      </c>
      <c r="B23" s="74" t="s">
        <v>411</v>
      </c>
      <c r="C23" s="105" t="s">
        <v>412</v>
      </c>
      <c r="D23" s="423"/>
      <c r="E23" s="398"/>
      <c r="F23" s="423"/>
      <c r="G23" s="407" t="s">
        <v>48</v>
      </c>
      <c r="H23" s="407" t="s">
        <v>48</v>
      </c>
      <c r="I23" s="407" t="s">
        <v>48</v>
      </c>
      <c r="J23" s="422">
        <v>1</v>
      </c>
      <c r="K23" s="423"/>
      <c r="L23" s="398"/>
      <c r="M23" s="423"/>
      <c r="N23" s="407" t="s">
        <v>48</v>
      </c>
      <c r="O23" s="407" t="s">
        <v>48</v>
      </c>
      <c r="P23" s="407" t="s">
        <v>48</v>
      </c>
      <c r="Q23" s="422">
        <v>1</v>
      </c>
    </row>
    <row r="24" spans="1:17" ht="15" customHeight="1">
      <c r="A24" s="179" t="s">
        <v>413</v>
      </c>
      <c r="B24" s="74" t="s">
        <v>414</v>
      </c>
      <c r="C24" s="105" t="s">
        <v>415</v>
      </c>
      <c r="D24" s="423"/>
      <c r="E24" s="398"/>
      <c r="F24" s="423"/>
      <c r="G24" s="407" t="s">
        <v>48</v>
      </c>
      <c r="H24" s="407" t="s">
        <v>48</v>
      </c>
      <c r="I24" s="407" t="s">
        <v>48</v>
      </c>
      <c r="J24" s="422">
        <v>1</v>
      </c>
      <c r="K24" s="423"/>
      <c r="L24" s="398"/>
      <c r="M24" s="423"/>
      <c r="N24" s="407" t="s">
        <v>48</v>
      </c>
      <c r="O24" s="407" t="s">
        <v>48</v>
      </c>
      <c r="P24" s="407" t="s">
        <v>48</v>
      </c>
      <c r="Q24" s="422">
        <v>1</v>
      </c>
    </row>
    <row r="25" spans="1:17" ht="15" customHeight="1">
      <c r="A25" s="179" t="s">
        <v>416</v>
      </c>
      <c r="B25" s="74" t="s">
        <v>417</v>
      </c>
      <c r="C25" s="105" t="s">
        <v>418</v>
      </c>
      <c r="D25" s="423"/>
      <c r="E25" s="398"/>
      <c r="F25" s="423"/>
      <c r="G25" s="407" t="s">
        <v>48</v>
      </c>
      <c r="H25" s="407" t="s">
        <v>48</v>
      </c>
      <c r="I25" s="407" t="s">
        <v>48</v>
      </c>
      <c r="J25" s="422">
        <v>1</v>
      </c>
      <c r="K25" s="423"/>
      <c r="L25" s="398"/>
      <c r="M25" s="423"/>
      <c r="N25" s="407" t="s">
        <v>48</v>
      </c>
      <c r="O25" s="407" t="s">
        <v>48</v>
      </c>
      <c r="P25" s="407" t="s">
        <v>48</v>
      </c>
      <c r="Q25" s="422">
        <v>1</v>
      </c>
    </row>
    <row r="26" spans="1:17" ht="15" customHeight="1">
      <c r="A26" s="178" t="s">
        <v>419</v>
      </c>
      <c r="B26" s="72" t="s">
        <v>420</v>
      </c>
      <c r="C26" s="174" t="s">
        <v>29</v>
      </c>
      <c r="D26" s="420">
        <f>D27</f>
        <v>0</v>
      </c>
      <c r="E26" s="424"/>
      <c r="F26" s="420">
        <f>F27</f>
        <v>0.54900000000000004</v>
      </c>
      <c r="G26" s="424"/>
      <c r="H26" s="420">
        <f>H27</f>
        <v>0</v>
      </c>
      <c r="I26" s="424"/>
      <c r="J26" s="425">
        <v>0</v>
      </c>
      <c r="K26" s="420">
        <f>K27</f>
        <v>0</v>
      </c>
      <c r="L26" s="424"/>
      <c r="M26" s="420">
        <f>M27</f>
        <v>0.54900000000000004</v>
      </c>
      <c r="N26" s="424"/>
      <c r="O26" s="420">
        <f>O27</f>
        <v>0</v>
      </c>
      <c r="P26" s="424"/>
      <c r="Q26" s="425">
        <v>0</v>
      </c>
    </row>
    <row r="27" spans="1:17" ht="15" customHeight="1">
      <c r="A27" s="106" t="s">
        <v>421</v>
      </c>
      <c r="B27" s="72" t="s">
        <v>44</v>
      </c>
      <c r="C27" s="174" t="s">
        <v>29</v>
      </c>
      <c r="D27" s="420">
        <f>SUM(D28:D28)</f>
        <v>0</v>
      </c>
      <c r="E27" s="424"/>
      <c r="F27" s="420">
        <f>SUM(F28:F28)</f>
        <v>0.54900000000000004</v>
      </c>
      <c r="G27" s="424"/>
      <c r="H27" s="420">
        <f>SUM(H28:H28)</f>
        <v>0</v>
      </c>
      <c r="I27" s="424"/>
      <c r="J27" s="425">
        <v>0</v>
      </c>
      <c r="K27" s="420">
        <f>SUM(K28:K28)</f>
        <v>0</v>
      </c>
      <c r="L27" s="424"/>
      <c r="M27" s="420">
        <f>SUM(M28:M28)</f>
        <v>0.54900000000000004</v>
      </c>
      <c r="N27" s="424"/>
      <c r="O27" s="420">
        <f>SUM(O28:O28)</f>
        <v>0</v>
      </c>
      <c r="P27" s="424"/>
      <c r="Q27" s="425">
        <v>0</v>
      </c>
    </row>
    <row r="28" spans="1:17" ht="25.5">
      <c r="A28" s="109" t="s">
        <v>422</v>
      </c>
      <c r="B28" s="74" t="s">
        <v>423</v>
      </c>
      <c r="C28" s="105" t="s">
        <v>424</v>
      </c>
      <c r="D28" s="423"/>
      <c r="E28" s="398"/>
      <c r="F28" s="398">
        <v>0.54900000000000004</v>
      </c>
      <c r="G28" s="407" t="s">
        <v>48</v>
      </c>
      <c r="H28" s="407" t="s">
        <v>48</v>
      </c>
      <c r="I28" s="407" t="s">
        <v>48</v>
      </c>
      <c r="J28" s="422" t="s">
        <v>48</v>
      </c>
      <c r="K28" s="423"/>
      <c r="L28" s="398"/>
      <c r="M28" s="398">
        <v>0.54900000000000004</v>
      </c>
      <c r="N28" s="407" t="s">
        <v>48</v>
      </c>
      <c r="O28" s="407" t="s">
        <v>48</v>
      </c>
      <c r="P28" s="407" t="s">
        <v>48</v>
      </c>
      <c r="Q28" s="422" t="s">
        <v>48</v>
      </c>
    </row>
    <row r="29" spans="1:17">
      <c r="A29" s="178" t="s">
        <v>49</v>
      </c>
      <c r="B29" s="72" t="s">
        <v>50</v>
      </c>
      <c r="C29" s="174" t="s">
        <v>29</v>
      </c>
      <c r="D29" s="420">
        <f>D30</f>
        <v>2.4800000000000004</v>
      </c>
      <c r="E29" s="424"/>
      <c r="F29" s="420">
        <f>F30</f>
        <v>0</v>
      </c>
      <c r="G29" s="424"/>
      <c r="H29" s="420">
        <f>H30</f>
        <v>0</v>
      </c>
      <c r="I29" s="424"/>
      <c r="J29" s="425">
        <v>2</v>
      </c>
      <c r="K29" s="420">
        <f>K30</f>
        <v>2.4800000000000004</v>
      </c>
      <c r="L29" s="424"/>
      <c r="M29" s="420">
        <f>M30</f>
        <v>0</v>
      </c>
      <c r="N29" s="424"/>
      <c r="O29" s="420">
        <f>O30</f>
        <v>0</v>
      </c>
      <c r="P29" s="424"/>
      <c r="Q29" s="425">
        <v>2</v>
      </c>
    </row>
    <row r="30" spans="1:17" ht="15" customHeight="1">
      <c r="A30" s="179" t="s">
        <v>51</v>
      </c>
      <c r="B30" s="74" t="s">
        <v>52</v>
      </c>
      <c r="C30" s="180" t="s">
        <v>29</v>
      </c>
      <c r="D30" s="398">
        <f>D31+D34</f>
        <v>2.4800000000000004</v>
      </c>
      <c r="E30" s="423"/>
      <c r="F30" s="398">
        <f>F31+F34</f>
        <v>0</v>
      </c>
      <c r="G30" s="423"/>
      <c r="H30" s="398">
        <f>H31+H34</f>
        <v>0</v>
      </c>
      <c r="I30" s="423"/>
      <c r="J30" s="426">
        <v>2</v>
      </c>
      <c r="K30" s="398">
        <f>K31+K34</f>
        <v>2.4800000000000004</v>
      </c>
      <c r="L30" s="423"/>
      <c r="M30" s="398">
        <f>M31+M34</f>
        <v>0</v>
      </c>
      <c r="N30" s="423"/>
      <c r="O30" s="398">
        <f>O31+O34</f>
        <v>0</v>
      </c>
      <c r="P30" s="423"/>
      <c r="Q30" s="426">
        <v>2</v>
      </c>
    </row>
    <row r="31" spans="1:17" ht="15" customHeight="1">
      <c r="A31" s="106" t="s">
        <v>53</v>
      </c>
      <c r="B31" s="72" t="s">
        <v>44</v>
      </c>
      <c r="C31" s="174" t="s">
        <v>29</v>
      </c>
      <c r="D31" s="420">
        <f>SUM(D32:D33)</f>
        <v>1.05</v>
      </c>
      <c r="E31" s="424"/>
      <c r="F31" s="420">
        <f>SUM(F32:F33)</f>
        <v>0</v>
      </c>
      <c r="G31" s="424"/>
      <c r="H31" s="420">
        <f>SUM(H32:H33)</f>
        <v>0</v>
      </c>
      <c r="I31" s="424"/>
      <c r="J31" s="425">
        <v>0</v>
      </c>
      <c r="K31" s="420">
        <f>SUM(K32:K33)</f>
        <v>1.05</v>
      </c>
      <c r="L31" s="424"/>
      <c r="M31" s="420">
        <f>SUM(M32:M33)</f>
        <v>0</v>
      </c>
      <c r="N31" s="424"/>
      <c r="O31" s="420">
        <f>SUM(O32:O33)</f>
        <v>0</v>
      </c>
      <c r="P31" s="424"/>
      <c r="Q31" s="425">
        <v>0</v>
      </c>
    </row>
    <row r="32" spans="1:17" ht="24.95" customHeight="1">
      <c r="A32" s="179" t="s">
        <v>425</v>
      </c>
      <c r="B32" s="111" t="s">
        <v>466</v>
      </c>
      <c r="C32" s="105" t="s">
        <v>426</v>
      </c>
      <c r="D32" s="407">
        <v>0.8</v>
      </c>
      <c r="E32" s="398"/>
      <c r="F32" s="407"/>
      <c r="G32" s="407" t="s">
        <v>48</v>
      </c>
      <c r="H32" s="407" t="s">
        <v>48</v>
      </c>
      <c r="I32" s="407" t="s">
        <v>48</v>
      </c>
      <c r="J32" s="422" t="s">
        <v>48</v>
      </c>
      <c r="K32" s="407">
        <v>0.8</v>
      </c>
      <c r="L32" s="398"/>
      <c r="M32" s="407"/>
      <c r="N32" s="407" t="s">
        <v>48</v>
      </c>
      <c r="O32" s="407" t="s">
        <v>48</v>
      </c>
      <c r="P32" s="407" t="s">
        <v>48</v>
      </c>
      <c r="Q32" s="422" t="s">
        <v>48</v>
      </c>
    </row>
    <row r="33" spans="1:17" ht="24.95" customHeight="1">
      <c r="A33" s="179" t="s">
        <v>427</v>
      </c>
      <c r="B33" s="111" t="s">
        <v>467</v>
      </c>
      <c r="C33" s="105" t="s">
        <v>428</v>
      </c>
      <c r="D33" s="407">
        <v>0.25</v>
      </c>
      <c r="E33" s="398"/>
      <c r="F33" s="407"/>
      <c r="G33" s="407" t="s">
        <v>48</v>
      </c>
      <c r="H33" s="407" t="s">
        <v>48</v>
      </c>
      <c r="I33" s="407" t="s">
        <v>48</v>
      </c>
      <c r="J33" s="422" t="s">
        <v>48</v>
      </c>
      <c r="K33" s="407">
        <v>0.25</v>
      </c>
      <c r="L33" s="398"/>
      <c r="M33" s="407"/>
      <c r="N33" s="407" t="s">
        <v>48</v>
      </c>
      <c r="O33" s="407" t="s">
        <v>48</v>
      </c>
      <c r="P33" s="407" t="s">
        <v>48</v>
      </c>
      <c r="Q33" s="422" t="s">
        <v>48</v>
      </c>
    </row>
    <row r="34" spans="1:17" ht="24.95" customHeight="1">
      <c r="A34" s="106" t="s">
        <v>60</v>
      </c>
      <c r="B34" s="72" t="s">
        <v>61</v>
      </c>
      <c r="C34" s="174" t="s">
        <v>29</v>
      </c>
      <c r="D34" s="420">
        <f>SUM(D35:D38)</f>
        <v>1.4300000000000002</v>
      </c>
      <c r="E34" s="424"/>
      <c r="F34" s="420">
        <f>SUM(F35:F38)</f>
        <v>0</v>
      </c>
      <c r="G34" s="424"/>
      <c r="H34" s="420">
        <f>SUM(H35:H38)</f>
        <v>0</v>
      </c>
      <c r="I34" s="424"/>
      <c r="J34" s="425">
        <v>2</v>
      </c>
      <c r="K34" s="420">
        <f>SUM(K35:K38)</f>
        <v>1.4300000000000002</v>
      </c>
      <c r="L34" s="424"/>
      <c r="M34" s="420">
        <f>SUM(M35:M38)</f>
        <v>0</v>
      </c>
      <c r="N34" s="424"/>
      <c r="O34" s="420">
        <f>SUM(O35:O38)</f>
        <v>0</v>
      </c>
      <c r="P34" s="424"/>
      <c r="Q34" s="425">
        <v>2</v>
      </c>
    </row>
    <row r="35" spans="1:17" ht="24.95" customHeight="1">
      <c r="A35" s="179" t="s">
        <v>429</v>
      </c>
      <c r="B35" s="172" t="s">
        <v>462</v>
      </c>
      <c r="C35" s="105" t="s">
        <v>430</v>
      </c>
      <c r="D35" s="407"/>
      <c r="E35" s="398"/>
      <c r="F35" s="407"/>
      <c r="G35" s="407" t="s">
        <v>48</v>
      </c>
      <c r="H35" s="407" t="s">
        <v>48</v>
      </c>
      <c r="I35" s="407" t="s">
        <v>48</v>
      </c>
      <c r="J35" s="422">
        <v>2</v>
      </c>
      <c r="K35" s="407"/>
      <c r="L35" s="398"/>
      <c r="M35" s="407"/>
      <c r="N35" s="407" t="s">
        <v>48</v>
      </c>
      <c r="O35" s="407" t="s">
        <v>48</v>
      </c>
      <c r="P35" s="407" t="s">
        <v>48</v>
      </c>
      <c r="Q35" s="422">
        <v>2</v>
      </c>
    </row>
    <row r="36" spans="1:17" ht="24.95" customHeight="1">
      <c r="A36" s="179" t="s">
        <v>431</v>
      </c>
      <c r="B36" s="172" t="s">
        <v>463</v>
      </c>
      <c r="C36" s="105" t="s">
        <v>432</v>
      </c>
      <c r="D36" s="407">
        <v>0.63</v>
      </c>
      <c r="E36" s="398"/>
      <c r="F36" s="407"/>
      <c r="G36" s="407" t="s">
        <v>48</v>
      </c>
      <c r="H36" s="407" t="s">
        <v>48</v>
      </c>
      <c r="I36" s="407" t="s">
        <v>48</v>
      </c>
      <c r="J36" s="422" t="s">
        <v>48</v>
      </c>
      <c r="K36" s="407">
        <v>0.63</v>
      </c>
      <c r="L36" s="398"/>
      <c r="M36" s="407"/>
      <c r="N36" s="407" t="s">
        <v>48</v>
      </c>
      <c r="O36" s="407" t="s">
        <v>48</v>
      </c>
      <c r="P36" s="407" t="s">
        <v>48</v>
      </c>
      <c r="Q36" s="422" t="s">
        <v>48</v>
      </c>
    </row>
    <row r="37" spans="1:17" ht="24.95" customHeight="1">
      <c r="A37" s="179" t="s">
        <v>433</v>
      </c>
      <c r="B37" s="172" t="s">
        <v>464</v>
      </c>
      <c r="C37" s="105" t="s">
        <v>434</v>
      </c>
      <c r="D37" s="407">
        <v>0.4</v>
      </c>
      <c r="E37" s="398"/>
      <c r="F37" s="407"/>
      <c r="G37" s="407" t="s">
        <v>48</v>
      </c>
      <c r="H37" s="407" t="s">
        <v>48</v>
      </c>
      <c r="I37" s="407" t="s">
        <v>48</v>
      </c>
      <c r="J37" s="422" t="s">
        <v>48</v>
      </c>
      <c r="K37" s="407">
        <v>0.4</v>
      </c>
      <c r="L37" s="398"/>
      <c r="M37" s="407"/>
      <c r="N37" s="407" t="s">
        <v>48</v>
      </c>
      <c r="O37" s="407" t="s">
        <v>48</v>
      </c>
      <c r="P37" s="407" t="s">
        <v>48</v>
      </c>
      <c r="Q37" s="422" t="s">
        <v>48</v>
      </c>
    </row>
    <row r="38" spans="1:17" ht="24.95" customHeight="1">
      <c r="A38" s="179" t="s">
        <v>435</v>
      </c>
      <c r="B38" s="172" t="s">
        <v>465</v>
      </c>
      <c r="C38" s="105" t="s">
        <v>436</v>
      </c>
      <c r="D38" s="407">
        <v>0.4</v>
      </c>
      <c r="E38" s="398"/>
      <c r="F38" s="407"/>
      <c r="G38" s="407" t="s">
        <v>48</v>
      </c>
      <c r="H38" s="407" t="s">
        <v>48</v>
      </c>
      <c r="I38" s="407" t="s">
        <v>48</v>
      </c>
      <c r="J38" s="422" t="s">
        <v>48</v>
      </c>
      <c r="K38" s="407">
        <v>0.4</v>
      </c>
      <c r="L38" s="398"/>
      <c r="M38" s="407"/>
      <c r="N38" s="407" t="s">
        <v>48</v>
      </c>
      <c r="O38" s="407" t="s">
        <v>48</v>
      </c>
      <c r="P38" s="407" t="s">
        <v>48</v>
      </c>
      <c r="Q38" s="422" t="s">
        <v>48</v>
      </c>
    </row>
    <row r="39" spans="1:17" ht="15" customHeight="1">
      <c r="A39" s="178" t="s">
        <v>74</v>
      </c>
      <c r="B39" s="72" t="s">
        <v>75</v>
      </c>
      <c r="C39" s="174" t="s">
        <v>29</v>
      </c>
      <c r="D39" s="424"/>
      <c r="E39" s="424"/>
      <c r="F39" s="420">
        <f>F40</f>
        <v>0</v>
      </c>
      <c r="G39" s="424"/>
      <c r="H39" s="420">
        <f>H40</f>
        <v>0</v>
      </c>
      <c r="I39" s="424"/>
      <c r="J39" s="425">
        <v>3</v>
      </c>
      <c r="K39" s="424"/>
      <c r="L39" s="424"/>
      <c r="M39" s="420">
        <f>M40</f>
        <v>0</v>
      </c>
      <c r="N39" s="424"/>
      <c r="O39" s="420">
        <f>O40</f>
        <v>0</v>
      </c>
      <c r="P39" s="424"/>
      <c r="Q39" s="425">
        <v>3</v>
      </c>
    </row>
    <row r="40" spans="1:17" ht="15" customHeight="1">
      <c r="A40" s="179" t="s">
        <v>76</v>
      </c>
      <c r="B40" s="74" t="s">
        <v>77</v>
      </c>
      <c r="C40" s="180" t="s">
        <v>29</v>
      </c>
      <c r="D40" s="423"/>
      <c r="E40" s="423"/>
      <c r="F40" s="398">
        <f>F41+F44</f>
        <v>0</v>
      </c>
      <c r="G40" s="423"/>
      <c r="H40" s="398">
        <f>H41+H44</f>
        <v>0</v>
      </c>
      <c r="I40" s="423"/>
      <c r="J40" s="426">
        <v>3</v>
      </c>
      <c r="K40" s="423"/>
      <c r="L40" s="423"/>
      <c r="M40" s="398">
        <f>M41+M44</f>
        <v>0</v>
      </c>
      <c r="N40" s="423"/>
      <c r="O40" s="398">
        <f>O41+O44</f>
        <v>0</v>
      </c>
      <c r="P40" s="423"/>
      <c r="Q40" s="426">
        <v>3</v>
      </c>
    </row>
    <row r="41" spans="1:17" ht="15" customHeight="1">
      <c r="A41" s="106" t="s">
        <v>78</v>
      </c>
      <c r="B41" s="72" t="s">
        <v>44</v>
      </c>
      <c r="C41" s="174" t="s">
        <v>29</v>
      </c>
      <c r="D41" s="424"/>
      <c r="E41" s="424"/>
      <c r="F41" s="420">
        <f>F42+F43</f>
        <v>0</v>
      </c>
      <c r="G41" s="424"/>
      <c r="H41" s="420">
        <f>H42+H43</f>
        <v>0</v>
      </c>
      <c r="I41" s="424"/>
      <c r="J41" s="425">
        <v>2</v>
      </c>
      <c r="K41" s="424"/>
      <c r="L41" s="424"/>
      <c r="M41" s="420">
        <f>M42+M43</f>
        <v>0</v>
      </c>
      <c r="N41" s="424"/>
      <c r="O41" s="420">
        <f>O42+O43</f>
        <v>0</v>
      </c>
      <c r="P41" s="424"/>
      <c r="Q41" s="425">
        <v>2</v>
      </c>
    </row>
    <row r="42" spans="1:17" ht="15" customHeight="1">
      <c r="A42" s="114" t="s">
        <v>437</v>
      </c>
      <c r="B42" s="74" t="s">
        <v>438</v>
      </c>
      <c r="C42" s="105" t="s">
        <v>439</v>
      </c>
      <c r="D42" s="423"/>
      <c r="E42" s="398"/>
      <c r="F42" s="423"/>
      <c r="G42" s="407" t="s">
        <v>48</v>
      </c>
      <c r="H42" s="407"/>
      <c r="I42" s="407" t="s">
        <v>48</v>
      </c>
      <c r="J42" s="422">
        <v>1</v>
      </c>
      <c r="K42" s="423"/>
      <c r="L42" s="398"/>
      <c r="M42" s="423"/>
      <c r="N42" s="407" t="s">
        <v>48</v>
      </c>
      <c r="O42" s="407"/>
      <c r="P42" s="407" t="s">
        <v>48</v>
      </c>
      <c r="Q42" s="422">
        <v>1</v>
      </c>
    </row>
    <row r="43" spans="1:17" ht="15" customHeight="1">
      <c r="A43" s="114" t="s">
        <v>440</v>
      </c>
      <c r="B43" s="74" t="s">
        <v>441</v>
      </c>
      <c r="C43" s="105" t="s">
        <v>442</v>
      </c>
      <c r="D43" s="423"/>
      <c r="E43" s="398"/>
      <c r="F43" s="423"/>
      <c r="G43" s="407" t="s">
        <v>48</v>
      </c>
      <c r="H43" s="407"/>
      <c r="I43" s="407" t="s">
        <v>48</v>
      </c>
      <c r="J43" s="422">
        <v>1</v>
      </c>
      <c r="K43" s="423"/>
      <c r="L43" s="398"/>
      <c r="M43" s="423"/>
      <c r="N43" s="407" t="s">
        <v>48</v>
      </c>
      <c r="O43" s="407"/>
      <c r="P43" s="407" t="s">
        <v>48</v>
      </c>
      <c r="Q43" s="422">
        <v>1</v>
      </c>
    </row>
    <row r="44" spans="1:17" ht="15" customHeight="1">
      <c r="A44" s="106" t="s">
        <v>110</v>
      </c>
      <c r="B44" s="72" t="s">
        <v>61</v>
      </c>
      <c r="C44" s="174" t="s">
        <v>29</v>
      </c>
      <c r="D44" s="424"/>
      <c r="E44" s="424"/>
      <c r="F44" s="420">
        <f>F45</f>
        <v>0</v>
      </c>
      <c r="G44" s="424"/>
      <c r="H44" s="420">
        <f>H45</f>
        <v>0</v>
      </c>
      <c r="I44" s="424"/>
      <c r="J44" s="425">
        <v>1</v>
      </c>
      <c r="K44" s="424"/>
      <c r="L44" s="424"/>
      <c r="M44" s="420">
        <f>M45</f>
        <v>0</v>
      </c>
      <c r="N44" s="424"/>
      <c r="O44" s="420">
        <f>O45</f>
        <v>0</v>
      </c>
      <c r="P44" s="424"/>
      <c r="Q44" s="425">
        <v>1</v>
      </c>
    </row>
    <row r="45" spans="1:17">
      <c r="A45" s="114" t="s">
        <v>443</v>
      </c>
      <c r="B45" s="74" t="s">
        <v>444</v>
      </c>
      <c r="C45" s="105" t="s">
        <v>445</v>
      </c>
      <c r="D45" s="423"/>
      <c r="E45" s="398"/>
      <c r="F45" s="398"/>
      <c r="G45" s="407" t="s">
        <v>48</v>
      </c>
      <c r="H45" s="407"/>
      <c r="I45" s="407" t="s">
        <v>48</v>
      </c>
      <c r="J45" s="422">
        <v>1</v>
      </c>
      <c r="K45" s="423"/>
      <c r="L45" s="398"/>
      <c r="M45" s="398"/>
      <c r="N45" s="407" t="s">
        <v>48</v>
      </c>
      <c r="O45" s="407"/>
      <c r="P45" s="407" t="s">
        <v>48</v>
      </c>
      <c r="Q45" s="422">
        <v>1</v>
      </c>
    </row>
    <row r="46" spans="1:17">
      <c r="A46" s="174">
        <v>2</v>
      </c>
      <c r="B46" s="175" t="s">
        <v>446</v>
      </c>
      <c r="C46" s="174" t="s">
        <v>29</v>
      </c>
      <c r="D46" s="427"/>
      <c r="E46" s="427"/>
      <c r="F46" s="398"/>
      <c r="G46" s="427"/>
      <c r="H46" s="398">
        <f t="shared" ref="H46:H51" si="0">H47</f>
        <v>0.7</v>
      </c>
      <c r="I46" s="427"/>
      <c r="J46" s="428"/>
      <c r="K46" s="427"/>
      <c r="L46" s="427"/>
      <c r="M46" s="398"/>
      <c r="N46" s="427"/>
      <c r="O46" s="398">
        <f t="shared" ref="O46:O51" si="1">O47</f>
        <v>0.7</v>
      </c>
      <c r="P46" s="427"/>
      <c r="Q46" s="428"/>
    </row>
    <row r="47" spans="1:17" ht="25.5">
      <c r="A47" s="178" t="s">
        <v>447</v>
      </c>
      <c r="B47" s="175" t="s">
        <v>34</v>
      </c>
      <c r="C47" s="174" t="s">
        <v>29</v>
      </c>
      <c r="D47" s="427"/>
      <c r="E47" s="427"/>
      <c r="F47" s="398"/>
      <c r="G47" s="427"/>
      <c r="H47" s="398">
        <f t="shared" si="0"/>
        <v>0.7</v>
      </c>
      <c r="I47" s="427"/>
      <c r="J47" s="428"/>
      <c r="K47" s="427"/>
      <c r="L47" s="427"/>
      <c r="M47" s="398"/>
      <c r="N47" s="427"/>
      <c r="O47" s="398">
        <f t="shared" si="1"/>
        <v>0.7</v>
      </c>
      <c r="P47" s="427"/>
      <c r="Q47" s="428"/>
    </row>
    <row r="48" spans="1:17">
      <c r="A48" s="178" t="s">
        <v>448</v>
      </c>
      <c r="B48" s="72" t="s">
        <v>36</v>
      </c>
      <c r="C48" s="174" t="s">
        <v>29</v>
      </c>
      <c r="D48" s="427"/>
      <c r="E48" s="427"/>
      <c r="F48" s="398"/>
      <c r="G48" s="427"/>
      <c r="H48" s="398">
        <f t="shared" si="0"/>
        <v>0.7</v>
      </c>
      <c r="I48" s="427"/>
      <c r="J48" s="428"/>
      <c r="K48" s="427"/>
      <c r="L48" s="427"/>
      <c r="M48" s="398"/>
      <c r="N48" s="427"/>
      <c r="O48" s="398">
        <f t="shared" si="1"/>
        <v>0.7</v>
      </c>
      <c r="P48" s="427"/>
      <c r="Q48" s="428"/>
    </row>
    <row r="49" spans="1:17">
      <c r="A49" s="178" t="s">
        <v>449</v>
      </c>
      <c r="B49" s="72" t="s">
        <v>38</v>
      </c>
      <c r="C49" s="174" t="s">
        <v>29</v>
      </c>
      <c r="D49" s="424"/>
      <c r="E49" s="424"/>
      <c r="F49" s="398"/>
      <c r="G49" s="424"/>
      <c r="H49" s="398">
        <f t="shared" si="0"/>
        <v>0.7</v>
      </c>
      <c r="I49" s="424"/>
      <c r="J49" s="425"/>
      <c r="K49" s="424"/>
      <c r="L49" s="424"/>
      <c r="M49" s="398"/>
      <c r="N49" s="424"/>
      <c r="O49" s="398">
        <f t="shared" si="1"/>
        <v>0.7</v>
      </c>
      <c r="P49" s="424"/>
      <c r="Q49" s="425"/>
    </row>
    <row r="50" spans="1:17">
      <c r="A50" s="178" t="s">
        <v>450</v>
      </c>
      <c r="B50" s="72" t="s">
        <v>451</v>
      </c>
      <c r="C50" s="174" t="s">
        <v>29</v>
      </c>
      <c r="D50" s="427"/>
      <c r="E50" s="427"/>
      <c r="F50" s="398"/>
      <c r="G50" s="427"/>
      <c r="H50" s="398">
        <f t="shared" si="0"/>
        <v>0.7</v>
      </c>
      <c r="I50" s="427"/>
      <c r="J50" s="428"/>
      <c r="K50" s="427"/>
      <c r="L50" s="427"/>
      <c r="M50" s="398"/>
      <c r="N50" s="427"/>
      <c r="O50" s="398">
        <f t="shared" si="1"/>
        <v>0.7</v>
      </c>
      <c r="P50" s="427"/>
      <c r="Q50" s="428"/>
    </row>
    <row r="51" spans="1:17">
      <c r="A51" s="178" t="s">
        <v>452</v>
      </c>
      <c r="B51" s="72" t="s">
        <v>453</v>
      </c>
      <c r="C51" s="174" t="s">
        <v>29</v>
      </c>
      <c r="D51" s="427"/>
      <c r="E51" s="427"/>
      <c r="F51" s="398"/>
      <c r="G51" s="427"/>
      <c r="H51" s="398">
        <f t="shared" si="0"/>
        <v>0.7</v>
      </c>
      <c r="I51" s="427"/>
      <c r="J51" s="428"/>
      <c r="K51" s="427"/>
      <c r="L51" s="427"/>
      <c r="M51" s="398"/>
      <c r="N51" s="427"/>
      <c r="O51" s="398">
        <f t="shared" si="1"/>
        <v>0.7</v>
      </c>
      <c r="P51" s="427"/>
      <c r="Q51" s="428"/>
    </row>
    <row r="52" spans="1:17">
      <c r="A52" s="178" t="s">
        <v>454</v>
      </c>
      <c r="B52" s="72" t="s">
        <v>61</v>
      </c>
      <c r="C52" s="174" t="s">
        <v>29</v>
      </c>
      <c r="D52" s="424"/>
      <c r="E52" s="424"/>
      <c r="F52" s="398"/>
      <c r="G52" s="424"/>
      <c r="H52" s="398">
        <f>SUM(H53:H53)</f>
        <v>0.7</v>
      </c>
      <c r="I52" s="424"/>
      <c r="J52" s="425"/>
      <c r="K52" s="424"/>
      <c r="L52" s="424"/>
      <c r="M52" s="398"/>
      <c r="N52" s="424"/>
      <c r="O52" s="398">
        <f>SUM(O53:O53)</f>
        <v>0.7</v>
      </c>
      <c r="P52" s="424"/>
      <c r="Q52" s="425"/>
    </row>
    <row r="53" spans="1:17" ht="41.25" customHeight="1">
      <c r="A53" s="179" t="s">
        <v>455</v>
      </c>
      <c r="B53" s="146" t="s">
        <v>456</v>
      </c>
      <c r="C53" s="105" t="s">
        <v>457</v>
      </c>
      <c r="D53" s="407"/>
      <c r="E53" s="398"/>
      <c r="F53" s="407"/>
      <c r="G53" s="407" t="s">
        <v>48</v>
      </c>
      <c r="H53" s="407">
        <v>0.7</v>
      </c>
      <c r="I53" s="407" t="s">
        <v>48</v>
      </c>
      <c r="J53" s="422" t="s">
        <v>48</v>
      </c>
      <c r="K53" s="407"/>
      <c r="L53" s="398"/>
      <c r="M53" s="407"/>
      <c r="N53" s="407"/>
      <c r="O53" s="407">
        <v>0.7</v>
      </c>
      <c r="P53" s="407"/>
      <c r="Q53" s="422" t="s">
        <v>48</v>
      </c>
    </row>
  </sheetData>
  <mergeCells count="13">
    <mergeCell ref="K1:Q1"/>
    <mergeCell ref="H2:Q2"/>
    <mergeCell ref="D10:J10"/>
    <mergeCell ref="K10:Q10"/>
    <mergeCell ref="A6:Q6"/>
    <mergeCell ref="A7:Q7"/>
    <mergeCell ref="A8:A11"/>
    <mergeCell ref="B8:B11"/>
    <mergeCell ref="C8:C11"/>
    <mergeCell ref="D8:J9"/>
    <mergeCell ref="K8:Q9"/>
    <mergeCell ref="A4:Q4"/>
    <mergeCell ref="A5:Q5"/>
  </mergeCells>
  <pageMargins left="0.78740157480314965" right="0" top="0.78740157480314965" bottom="0" header="0" footer="0"/>
  <pageSetup paperSize="9" scale="51" fitToHeight="0" orientation="portrait" r:id="rId1"/>
  <headerFooter differentFirst="1">
    <oddHeader>&amp;C&amp;P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43"/>
  <sheetViews>
    <sheetView topLeftCell="G26" zoomScale="71" zoomScaleNormal="71" zoomScaleSheetLayoutView="90" workbookViewId="0">
      <selection activeCell="R3" sqref="R3"/>
    </sheetView>
  </sheetViews>
  <sheetFormatPr defaultRowHeight="12.75"/>
  <cols>
    <col min="1" max="1" width="13.75" style="127" customWidth="1"/>
    <col min="2" max="2" width="60.125" style="127" customWidth="1"/>
    <col min="3" max="3" width="23.75" style="127" customWidth="1"/>
    <col min="4" max="12" width="18.625" style="127" customWidth="1"/>
    <col min="13" max="13" width="15.625" style="127" customWidth="1"/>
    <col min="14" max="16384" width="9" style="127"/>
  </cols>
  <sheetData>
    <row r="1" spans="1:14" s="28" customFormat="1" ht="15.75">
      <c r="H1" s="24"/>
      <c r="L1" s="25" t="s">
        <v>523</v>
      </c>
      <c r="N1" s="42"/>
    </row>
    <row r="2" spans="1:14" s="28" customFormat="1" ht="15.75">
      <c r="F2" s="90"/>
      <c r="H2" s="26"/>
      <c r="K2" s="43"/>
      <c r="L2" s="26" t="s">
        <v>211</v>
      </c>
      <c r="N2" s="43"/>
    </row>
    <row r="3" spans="1:14" s="28" customFormat="1" ht="15.75">
      <c r="F3" s="91"/>
      <c r="H3" s="24"/>
    </row>
    <row r="4" spans="1:14" s="28" customFormat="1" ht="15.75">
      <c r="B4" s="233" t="s">
        <v>520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14" s="28" customFormat="1" ht="15.75">
      <c r="B5" s="234" t="s">
        <v>200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1:14" s="28" customFormat="1" ht="15.75">
      <c r="B6" s="234" t="s">
        <v>201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</row>
    <row r="8" spans="1:14" s="125" customFormat="1">
      <c r="A8" s="230" t="s">
        <v>1</v>
      </c>
      <c r="B8" s="230" t="s">
        <v>2</v>
      </c>
      <c r="C8" s="230" t="s">
        <v>3</v>
      </c>
      <c r="D8" s="230" t="s">
        <v>4</v>
      </c>
      <c r="E8" s="230"/>
      <c r="F8" s="230"/>
      <c r="G8" s="230"/>
      <c r="H8" s="230"/>
      <c r="I8" s="230"/>
      <c r="J8" s="230"/>
      <c r="K8" s="230"/>
      <c r="L8" s="230"/>
      <c r="M8" s="156"/>
    </row>
    <row r="9" spans="1:14" ht="114" customHeight="1">
      <c r="A9" s="230"/>
      <c r="B9" s="230"/>
      <c r="C9" s="230"/>
      <c r="D9" s="93" t="s">
        <v>5</v>
      </c>
      <c r="E9" s="230" t="s">
        <v>6</v>
      </c>
      <c r="F9" s="230"/>
      <c r="G9" s="227" t="s">
        <v>7</v>
      </c>
      <c r="H9" s="228"/>
      <c r="I9" s="93" t="s">
        <v>8</v>
      </c>
      <c r="J9" s="93" t="s">
        <v>9</v>
      </c>
      <c r="K9" s="93" t="s">
        <v>10</v>
      </c>
      <c r="L9" s="93" t="s">
        <v>11</v>
      </c>
      <c r="M9" s="156"/>
    </row>
    <row r="10" spans="1:14" ht="93.75" customHeight="1">
      <c r="A10" s="230"/>
      <c r="B10" s="230"/>
      <c r="C10" s="230"/>
      <c r="D10" s="93" t="s">
        <v>12</v>
      </c>
      <c r="E10" s="93" t="s">
        <v>13</v>
      </c>
      <c r="F10" s="93" t="s">
        <v>14</v>
      </c>
      <c r="G10" s="93" t="s">
        <v>15</v>
      </c>
      <c r="H10" s="35" t="s">
        <v>16</v>
      </c>
      <c r="I10" s="93" t="s">
        <v>17</v>
      </c>
      <c r="J10" s="93" t="s">
        <v>12</v>
      </c>
      <c r="K10" s="93" t="s">
        <v>12</v>
      </c>
      <c r="L10" s="93" t="s">
        <v>12</v>
      </c>
      <c r="M10" s="156"/>
    </row>
    <row r="11" spans="1:14" ht="19.5" customHeight="1">
      <c r="A11" s="230"/>
      <c r="B11" s="230"/>
      <c r="C11" s="230"/>
      <c r="D11" s="149" t="s">
        <v>210</v>
      </c>
      <c r="E11" s="149" t="s">
        <v>210</v>
      </c>
      <c r="F11" s="149" t="s">
        <v>210</v>
      </c>
      <c r="G11" s="149" t="s">
        <v>210</v>
      </c>
      <c r="H11" s="149" t="s">
        <v>210</v>
      </c>
      <c r="I11" s="149" t="s">
        <v>210</v>
      </c>
      <c r="J11" s="149" t="s">
        <v>210</v>
      </c>
      <c r="K11" s="149" t="s">
        <v>210</v>
      </c>
      <c r="L11" s="149" t="s">
        <v>210</v>
      </c>
      <c r="M11" s="156"/>
    </row>
    <row r="12" spans="1:14" ht="15" customHeight="1">
      <c r="A12" s="94">
        <v>1</v>
      </c>
      <c r="B12" s="94">
        <v>2</v>
      </c>
      <c r="C12" s="94">
        <v>3</v>
      </c>
      <c r="D12" s="173" t="s">
        <v>19</v>
      </c>
      <c r="E12" s="173" t="s">
        <v>20</v>
      </c>
      <c r="F12" s="173" t="s">
        <v>21</v>
      </c>
      <c r="G12" s="173" t="s">
        <v>22</v>
      </c>
      <c r="H12" s="203" t="s">
        <v>23</v>
      </c>
      <c r="I12" s="173" t="s">
        <v>24</v>
      </c>
      <c r="J12" s="173" t="s">
        <v>25</v>
      </c>
      <c r="K12" s="173" t="s">
        <v>26</v>
      </c>
      <c r="L12" s="173" t="s">
        <v>27</v>
      </c>
      <c r="M12" s="155"/>
    </row>
    <row r="13" spans="1:14" ht="15.75" customHeight="1">
      <c r="A13" s="67"/>
      <c r="B13" s="139" t="s">
        <v>28</v>
      </c>
      <c r="C13" s="29" t="s">
        <v>29</v>
      </c>
      <c r="D13" s="29">
        <f>D16+D35</f>
        <v>0</v>
      </c>
      <c r="E13" s="29">
        <f t="shared" ref="E13:G13" si="0">E16+E35</f>
        <v>0</v>
      </c>
      <c r="F13" s="29">
        <f t="shared" si="0"/>
        <v>4</v>
      </c>
      <c r="G13" s="29">
        <f t="shared" si="0"/>
        <v>0</v>
      </c>
      <c r="H13" s="29">
        <f>H16+H35</f>
        <v>8.8490000000000002</v>
      </c>
      <c r="I13" s="29">
        <f t="shared" ref="I13:L13" si="1">I16+I35</f>
        <v>0</v>
      </c>
      <c r="J13" s="29">
        <f t="shared" si="1"/>
        <v>0</v>
      </c>
      <c r="K13" s="29">
        <f t="shared" si="1"/>
        <v>0</v>
      </c>
      <c r="L13" s="29">
        <f t="shared" si="1"/>
        <v>0</v>
      </c>
      <c r="M13" s="200"/>
    </row>
    <row r="14" spans="1:14">
      <c r="A14" s="67"/>
      <c r="B14" s="140" t="s">
        <v>30</v>
      </c>
      <c r="C14" s="30" t="s">
        <v>29</v>
      </c>
      <c r="D14" s="30">
        <f t="shared" ref="D14:J14" si="2">D22+D25+D29</f>
        <v>0</v>
      </c>
      <c r="E14" s="30">
        <f t="shared" si="2"/>
        <v>0</v>
      </c>
      <c r="F14" s="30">
        <f t="shared" si="2"/>
        <v>0</v>
      </c>
      <c r="G14" s="30">
        <f>G22+G25+G29</f>
        <v>0</v>
      </c>
      <c r="H14" s="30">
        <f>H22+H25+H29</f>
        <v>6.3490000000000002</v>
      </c>
      <c r="I14" s="30">
        <f t="shared" si="2"/>
        <v>0</v>
      </c>
      <c r="J14" s="30">
        <f t="shared" si="2"/>
        <v>0</v>
      </c>
      <c r="K14" s="30">
        <f>K22+K25+K29</f>
        <v>0</v>
      </c>
      <c r="L14" s="30">
        <f>L22+L25+L29</f>
        <v>0</v>
      </c>
      <c r="M14" s="199"/>
      <c r="N14" s="204"/>
    </row>
    <row r="15" spans="1:14">
      <c r="A15" s="67"/>
      <c r="B15" s="140" t="s">
        <v>31</v>
      </c>
      <c r="C15" s="30" t="s">
        <v>29</v>
      </c>
      <c r="D15" s="30">
        <f>D41+D33</f>
        <v>0</v>
      </c>
      <c r="E15" s="30">
        <f t="shared" ref="E15:J15" si="3">E41+E33</f>
        <v>0</v>
      </c>
      <c r="F15" s="30">
        <f t="shared" si="3"/>
        <v>4</v>
      </c>
      <c r="G15" s="30">
        <f>G41+G33</f>
        <v>0</v>
      </c>
      <c r="H15" s="30">
        <f>H41+H33</f>
        <v>2.5</v>
      </c>
      <c r="I15" s="30">
        <f t="shared" si="3"/>
        <v>0</v>
      </c>
      <c r="J15" s="30">
        <f t="shared" si="3"/>
        <v>0</v>
      </c>
      <c r="K15" s="30">
        <f>K41+K33</f>
        <v>0</v>
      </c>
      <c r="L15" s="30">
        <f>L41+L33</f>
        <v>0</v>
      </c>
      <c r="M15" s="199"/>
    </row>
    <row r="16" spans="1:14">
      <c r="A16" s="141">
        <v>1</v>
      </c>
      <c r="B16" s="139" t="s">
        <v>32</v>
      </c>
      <c r="C16" s="29" t="s">
        <v>29</v>
      </c>
      <c r="D16" s="29">
        <f t="shared" ref="D16:L17" si="4">D17</f>
        <v>0</v>
      </c>
      <c r="E16" s="29">
        <f t="shared" si="4"/>
        <v>0</v>
      </c>
      <c r="F16" s="29">
        <f t="shared" si="4"/>
        <v>4</v>
      </c>
      <c r="G16" s="29">
        <f t="shared" si="4"/>
        <v>0</v>
      </c>
      <c r="H16" s="29">
        <f t="shared" si="4"/>
        <v>6.3490000000000002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00"/>
    </row>
    <row r="17" spans="1:13">
      <c r="A17" s="142" t="s">
        <v>33</v>
      </c>
      <c r="B17" s="139" t="s">
        <v>34</v>
      </c>
      <c r="C17" s="29" t="s">
        <v>29</v>
      </c>
      <c r="D17" s="29">
        <f t="shared" si="4"/>
        <v>0</v>
      </c>
      <c r="E17" s="29">
        <f t="shared" si="4"/>
        <v>0</v>
      </c>
      <c r="F17" s="29">
        <f t="shared" si="4"/>
        <v>4</v>
      </c>
      <c r="G17" s="29">
        <f t="shared" si="4"/>
        <v>0</v>
      </c>
      <c r="H17" s="29">
        <f t="shared" si="4"/>
        <v>6.3490000000000002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00"/>
    </row>
    <row r="18" spans="1:13">
      <c r="A18" s="142" t="s">
        <v>35</v>
      </c>
      <c r="B18" s="72" t="s">
        <v>36</v>
      </c>
      <c r="C18" s="29" t="s">
        <v>29</v>
      </c>
      <c r="D18" s="29">
        <f>D19+D32</f>
        <v>0</v>
      </c>
      <c r="E18" s="29">
        <f t="shared" ref="E18:L18" si="5">E19+E32</f>
        <v>0</v>
      </c>
      <c r="F18" s="29">
        <f t="shared" si="5"/>
        <v>4</v>
      </c>
      <c r="G18" s="29">
        <f t="shared" si="5"/>
        <v>0</v>
      </c>
      <c r="H18" s="29">
        <f>H19+H32</f>
        <v>6.3490000000000002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00"/>
    </row>
    <row r="19" spans="1:13">
      <c r="A19" s="142" t="s">
        <v>37</v>
      </c>
      <c r="B19" s="72" t="s">
        <v>38</v>
      </c>
      <c r="C19" s="29" t="s">
        <v>29</v>
      </c>
      <c r="D19" s="29">
        <f t="shared" ref="D19:L19" si="6">D20+D27</f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>H20+H27</f>
        <v>6.3490000000000002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00"/>
    </row>
    <row r="20" spans="1:13">
      <c r="A20" s="142" t="s">
        <v>39</v>
      </c>
      <c r="B20" s="72" t="s">
        <v>40</v>
      </c>
      <c r="C20" s="29" t="s">
        <v>29</v>
      </c>
      <c r="D20" s="29">
        <f t="shared" ref="D20:L20" si="7">D21+D24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>H21+H24</f>
        <v>3.149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00"/>
    </row>
    <row r="21" spans="1:13">
      <c r="A21" s="70" t="s">
        <v>41</v>
      </c>
      <c r="B21" s="72" t="s">
        <v>42</v>
      </c>
      <c r="C21" s="30" t="s">
        <v>29</v>
      </c>
      <c r="D21" s="30">
        <f t="shared" ref="D21:L21" si="8">D22</f>
        <v>0</v>
      </c>
      <c r="E21" s="30">
        <f t="shared" si="8"/>
        <v>0</v>
      </c>
      <c r="F21" s="30">
        <f t="shared" si="8"/>
        <v>0</v>
      </c>
      <c r="G21" s="30">
        <f t="shared" si="8"/>
        <v>0</v>
      </c>
      <c r="H21" s="30">
        <f t="shared" si="8"/>
        <v>2.7</v>
      </c>
      <c r="I21" s="30">
        <f t="shared" si="8"/>
        <v>0</v>
      </c>
      <c r="J21" s="30">
        <f t="shared" si="8"/>
        <v>0</v>
      </c>
      <c r="K21" s="30">
        <f t="shared" si="8"/>
        <v>0</v>
      </c>
      <c r="L21" s="30">
        <f t="shared" si="8"/>
        <v>0</v>
      </c>
      <c r="M21" s="199"/>
    </row>
    <row r="22" spans="1:13">
      <c r="A22" s="70" t="s">
        <v>43</v>
      </c>
      <c r="B22" s="72" t="s">
        <v>44</v>
      </c>
      <c r="C22" s="73" t="s">
        <v>29</v>
      </c>
      <c r="D22" s="30"/>
      <c r="E22" s="55"/>
      <c r="F22" s="30"/>
      <c r="G22" s="30"/>
      <c r="H22" s="30">
        <f>H23</f>
        <v>2.7</v>
      </c>
      <c r="I22" s="30"/>
      <c r="J22" s="30"/>
      <c r="K22" s="30"/>
      <c r="L22" s="30"/>
      <c r="M22" s="199"/>
    </row>
    <row r="23" spans="1:13">
      <c r="A23" s="143" t="s">
        <v>485</v>
      </c>
      <c r="B23" s="74" t="s">
        <v>486</v>
      </c>
      <c r="C23" s="55" t="s">
        <v>487</v>
      </c>
      <c r="D23" s="55" t="s">
        <v>48</v>
      </c>
      <c r="E23" s="55" t="s">
        <v>48</v>
      </c>
      <c r="F23" s="30"/>
      <c r="G23" s="55" t="s">
        <v>48</v>
      </c>
      <c r="H23" s="30">
        <v>2.7</v>
      </c>
      <c r="I23" s="55" t="s">
        <v>48</v>
      </c>
      <c r="J23" s="55" t="s">
        <v>48</v>
      </c>
      <c r="K23" s="55" t="s">
        <v>48</v>
      </c>
      <c r="L23" s="55" t="s">
        <v>48</v>
      </c>
      <c r="M23" s="199"/>
    </row>
    <row r="24" spans="1:13">
      <c r="A24" s="142" t="s">
        <v>419</v>
      </c>
      <c r="B24" s="72" t="s">
        <v>420</v>
      </c>
      <c r="C24" s="67" t="s">
        <v>29</v>
      </c>
      <c r="D24" s="67"/>
      <c r="E24" s="67"/>
      <c r="F24" s="29"/>
      <c r="G24" s="67"/>
      <c r="H24" s="29">
        <f>H25</f>
        <v>0.44900000000000001</v>
      </c>
      <c r="I24" s="67"/>
      <c r="J24" s="67"/>
      <c r="K24" s="67"/>
      <c r="L24" s="67"/>
      <c r="M24" s="200"/>
    </row>
    <row r="25" spans="1:13">
      <c r="A25" s="70" t="s">
        <v>421</v>
      </c>
      <c r="B25" s="72" t="s">
        <v>44</v>
      </c>
      <c r="C25" s="67" t="s">
        <v>29</v>
      </c>
      <c r="D25" s="67"/>
      <c r="E25" s="67"/>
      <c r="F25" s="29"/>
      <c r="G25" s="67"/>
      <c r="H25" s="29">
        <f>H26</f>
        <v>0.44900000000000001</v>
      </c>
      <c r="I25" s="67"/>
      <c r="J25" s="67"/>
      <c r="K25" s="67"/>
      <c r="L25" s="67"/>
      <c r="M25" s="200"/>
    </row>
    <row r="26" spans="1:13" ht="25.5">
      <c r="A26" s="57" t="s">
        <v>488</v>
      </c>
      <c r="B26" s="74" t="s">
        <v>489</v>
      </c>
      <c r="C26" s="55" t="s">
        <v>490</v>
      </c>
      <c r="D26" s="55" t="s">
        <v>48</v>
      </c>
      <c r="E26" s="55" t="s">
        <v>48</v>
      </c>
      <c r="F26" s="30"/>
      <c r="G26" s="55" t="s">
        <v>48</v>
      </c>
      <c r="H26" s="30">
        <v>0.44900000000000001</v>
      </c>
      <c r="I26" s="55" t="s">
        <v>48</v>
      </c>
      <c r="J26" s="55" t="s">
        <v>48</v>
      </c>
      <c r="K26" s="55" t="s">
        <v>48</v>
      </c>
      <c r="L26" s="55" t="s">
        <v>48</v>
      </c>
      <c r="M26" s="199"/>
    </row>
    <row r="27" spans="1:13">
      <c r="A27" s="142" t="s">
        <v>491</v>
      </c>
      <c r="B27" s="72" t="s">
        <v>492</v>
      </c>
      <c r="C27" s="67" t="s">
        <v>29</v>
      </c>
      <c r="D27" s="67"/>
      <c r="E27" s="67"/>
      <c r="F27" s="29"/>
      <c r="G27" s="67"/>
      <c r="H27" s="29">
        <f>H28</f>
        <v>3.2</v>
      </c>
      <c r="I27" s="67"/>
      <c r="J27" s="67"/>
      <c r="K27" s="67"/>
      <c r="L27" s="67"/>
      <c r="M27" s="200"/>
    </row>
    <row r="28" spans="1:13">
      <c r="A28" s="142" t="s">
        <v>493</v>
      </c>
      <c r="B28" s="72" t="s">
        <v>453</v>
      </c>
      <c r="C28" s="73" t="s">
        <v>29</v>
      </c>
      <c r="D28" s="73"/>
      <c r="E28" s="73"/>
      <c r="F28" s="30"/>
      <c r="G28" s="73"/>
      <c r="H28" s="30">
        <f>H29</f>
        <v>3.2</v>
      </c>
      <c r="I28" s="73"/>
      <c r="J28" s="73"/>
      <c r="K28" s="73"/>
      <c r="L28" s="73"/>
      <c r="M28" s="199"/>
    </row>
    <row r="29" spans="1:13">
      <c r="A29" s="142" t="s">
        <v>494</v>
      </c>
      <c r="B29" s="72" t="s">
        <v>44</v>
      </c>
      <c r="C29" s="73" t="s">
        <v>29</v>
      </c>
      <c r="D29" s="73"/>
      <c r="E29" s="73"/>
      <c r="F29" s="30"/>
      <c r="G29" s="73"/>
      <c r="H29" s="30">
        <f>H30+H31</f>
        <v>3.2</v>
      </c>
      <c r="I29" s="73"/>
      <c r="J29" s="73"/>
      <c r="K29" s="73"/>
      <c r="L29" s="73"/>
      <c r="M29" s="199"/>
    </row>
    <row r="30" spans="1:13" ht="25.5">
      <c r="A30" s="71" t="s">
        <v>495</v>
      </c>
      <c r="B30" s="205" t="s">
        <v>496</v>
      </c>
      <c r="C30" s="55" t="s">
        <v>497</v>
      </c>
      <c r="D30" s="206" t="s">
        <v>48</v>
      </c>
      <c r="E30" s="206" t="s">
        <v>48</v>
      </c>
      <c r="F30" s="207"/>
      <c r="G30" s="206" t="s">
        <v>48</v>
      </c>
      <c r="H30" s="208">
        <v>1.6</v>
      </c>
      <c r="I30" s="206" t="s">
        <v>48</v>
      </c>
      <c r="J30" s="206" t="s">
        <v>48</v>
      </c>
      <c r="K30" s="206" t="s">
        <v>48</v>
      </c>
      <c r="L30" s="206" t="s">
        <v>48</v>
      </c>
      <c r="M30" s="201"/>
    </row>
    <row r="31" spans="1:13" ht="25.5">
      <c r="A31" s="71" t="s">
        <v>498</v>
      </c>
      <c r="B31" s="205" t="s">
        <v>499</v>
      </c>
      <c r="C31" s="55" t="s">
        <v>500</v>
      </c>
      <c r="D31" s="209" t="s">
        <v>48</v>
      </c>
      <c r="E31" s="209" t="s">
        <v>48</v>
      </c>
      <c r="F31" s="210"/>
      <c r="G31" s="209" t="s">
        <v>48</v>
      </c>
      <c r="H31" s="211">
        <v>1.6</v>
      </c>
      <c r="I31" s="209" t="s">
        <v>48</v>
      </c>
      <c r="J31" s="209" t="s">
        <v>48</v>
      </c>
      <c r="K31" s="209" t="s">
        <v>48</v>
      </c>
      <c r="L31" s="209" t="s">
        <v>48</v>
      </c>
      <c r="M31" s="201"/>
    </row>
    <row r="32" spans="1:13">
      <c r="A32" s="142" t="s">
        <v>60</v>
      </c>
      <c r="B32" s="72" t="s">
        <v>501</v>
      </c>
      <c r="C32" s="67" t="s">
        <v>29</v>
      </c>
      <c r="D32" s="67"/>
      <c r="E32" s="67"/>
      <c r="F32" s="38">
        <f>F33</f>
        <v>4</v>
      </c>
      <c r="G32" s="67"/>
      <c r="H32" s="29"/>
      <c r="I32" s="67"/>
      <c r="J32" s="67"/>
      <c r="K32" s="67"/>
      <c r="L32" s="67"/>
      <c r="M32" s="200"/>
    </row>
    <row r="33" spans="1:13">
      <c r="A33" s="70" t="s">
        <v>60</v>
      </c>
      <c r="B33" s="72" t="s">
        <v>61</v>
      </c>
      <c r="C33" s="67" t="s">
        <v>29</v>
      </c>
      <c r="D33" s="67"/>
      <c r="E33" s="67"/>
      <c r="F33" s="38">
        <f>F34</f>
        <v>4</v>
      </c>
      <c r="G33" s="67"/>
      <c r="H33" s="29"/>
      <c r="I33" s="67"/>
      <c r="J33" s="67"/>
      <c r="K33" s="67"/>
      <c r="L33" s="67"/>
      <c r="M33" s="200"/>
    </row>
    <row r="34" spans="1:13" ht="25.5">
      <c r="A34" s="70" t="s">
        <v>429</v>
      </c>
      <c r="B34" s="60" t="s">
        <v>462</v>
      </c>
      <c r="C34" s="73" t="s">
        <v>502</v>
      </c>
      <c r="D34" s="67" t="s">
        <v>48</v>
      </c>
      <c r="E34" s="67" t="s">
        <v>48</v>
      </c>
      <c r="F34" s="38">
        <v>4</v>
      </c>
      <c r="G34" s="67" t="s">
        <v>48</v>
      </c>
      <c r="H34" s="29"/>
      <c r="I34" s="67" t="s">
        <v>48</v>
      </c>
      <c r="J34" s="67" t="s">
        <v>48</v>
      </c>
      <c r="K34" s="67" t="s">
        <v>48</v>
      </c>
      <c r="L34" s="67" t="s">
        <v>48</v>
      </c>
      <c r="M34" s="200"/>
    </row>
    <row r="35" spans="1:13">
      <c r="A35" s="67">
        <v>2</v>
      </c>
      <c r="B35" s="139" t="s">
        <v>446</v>
      </c>
      <c r="C35" s="67" t="s">
        <v>29</v>
      </c>
      <c r="D35" s="212"/>
      <c r="E35" s="212"/>
      <c r="F35" s="145"/>
      <c r="G35" s="212"/>
      <c r="H35" s="30">
        <f t="shared" ref="H35:H40" si="9">H36</f>
        <v>2.5</v>
      </c>
      <c r="I35" s="212"/>
      <c r="J35" s="212"/>
      <c r="K35" s="212"/>
      <c r="L35" s="212"/>
      <c r="M35" s="213"/>
    </row>
    <row r="36" spans="1:13">
      <c r="A36" s="142" t="s">
        <v>447</v>
      </c>
      <c r="B36" s="139" t="s">
        <v>34</v>
      </c>
      <c r="C36" s="67" t="s">
        <v>29</v>
      </c>
      <c r="D36" s="212"/>
      <c r="E36" s="212"/>
      <c r="F36" s="145"/>
      <c r="G36" s="212"/>
      <c r="H36" s="30">
        <f t="shared" si="9"/>
        <v>2.5</v>
      </c>
      <c r="I36" s="212"/>
      <c r="J36" s="212"/>
      <c r="K36" s="212"/>
      <c r="L36" s="212"/>
      <c r="M36" s="213"/>
    </row>
    <row r="37" spans="1:13">
      <c r="A37" s="142" t="s">
        <v>448</v>
      </c>
      <c r="B37" s="72" t="s">
        <v>36</v>
      </c>
      <c r="C37" s="67" t="s">
        <v>29</v>
      </c>
      <c r="D37" s="212"/>
      <c r="E37" s="212"/>
      <c r="F37" s="145"/>
      <c r="G37" s="212"/>
      <c r="H37" s="30">
        <f t="shared" si="9"/>
        <v>2.5</v>
      </c>
      <c r="I37" s="212"/>
      <c r="J37" s="212"/>
      <c r="K37" s="212"/>
      <c r="L37" s="212"/>
      <c r="M37" s="213"/>
    </row>
    <row r="38" spans="1:13">
      <c r="A38" s="142" t="s">
        <v>449</v>
      </c>
      <c r="B38" s="72" t="s">
        <v>38</v>
      </c>
      <c r="C38" s="67" t="s">
        <v>29</v>
      </c>
      <c r="D38" s="67"/>
      <c r="E38" s="67"/>
      <c r="F38" s="145"/>
      <c r="G38" s="67"/>
      <c r="H38" s="30">
        <f t="shared" si="9"/>
        <v>2.5</v>
      </c>
      <c r="I38" s="67"/>
      <c r="J38" s="67"/>
      <c r="K38" s="67"/>
      <c r="L38" s="67"/>
      <c r="M38" s="213"/>
    </row>
    <row r="39" spans="1:13">
      <c r="A39" s="142" t="s">
        <v>450</v>
      </c>
      <c r="B39" s="72" t="s">
        <v>451</v>
      </c>
      <c r="C39" s="67" t="s">
        <v>29</v>
      </c>
      <c r="D39" s="212"/>
      <c r="E39" s="212"/>
      <c r="F39" s="145"/>
      <c r="G39" s="212"/>
      <c r="H39" s="30">
        <f t="shared" si="9"/>
        <v>2.5</v>
      </c>
      <c r="I39" s="212"/>
      <c r="J39" s="212"/>
      <c r="K39" s="212"/>
      <c r="L39" s="212"/>
      <c r="M39" s="213"/>
    </row>
    <row r="40" spans="1:13">
      <c r="A40" s="142" t="s">
        <v>452</v>
      </c>
      <c r="B40" s="72" t="s">
        <v>453</v>
      </c>
      <c r="C40" s="67" t="s">
        <v>29</v>
      </c>
      <c r="D40" s="212"/>
      <c r="E40" s="212"/>
      <c r="F40" s="145"/>
      <c r="G40" s="212"/>
      <c r="H40" s="30">
        <f t="shared" si="9"/>
        <v>2.5</v>
      </c>
      <c r="I40" s="212"/>
      <c r="J40" s="212"/>
      <c r="K40" s="212"/>
      <c r="L40" s="212"/>
      <c r="M40" s="213"/>
    </row>
    <row r="41" spans="1:13">
      <c r="A41" s="142" t="s">
        <v>454</v>
      </c>
      <c r="B41" s="72" t="s">
        <v>61</v>
      </c>
      <c r="C41" s="67" t="s">
        <v>29</v>
      </c>
      <c r="D41" s="67"/>
      <c r="E41" s="67"/>
      <c r="F41" s="145"/>
      <c r="G41" s="67"/>
      <c r="H41" s="30">
        <f>H42+H43</f>
        <v>2.5</v>
      </c>
      <c r="I41" s="67"/>
      <c r="J41" s="67"/>
      <c r="K41" s="67"/>
      <c r="L41" s="67"/>
      <c r="M41" s="213"/>
    </row>
    <row r="42" spans="1:13" ht="25.5">
      <c r="A42" s="143" t="s">
        <v>503</v>
      </c>
      <c r="B42" s="146" t="s">
        <v>504</v>
      </c>
      <c r="C42" s="63" t="s">
        <v>505</v>
      </c>
      <c r="D42" s="63" t="s">
        <v>48</v>
      </c>
      <c r="E42" s="63" t="s">
        <v>48</v>
      </c>
      <c r="F42" s="31"/>
      <c r="G42" s="63" t="s">
        <v>48</v>
      </c>
      <c r="H42" s="61">
        <v>0.94</v>
      </c>
      <c r="I42" s="63" t="s">
        <v>48</v>
      </c>
      <c r="J42" s="63" t="s">
        <v>48</v>
      </c>
      <c r="K42" s="63" t="s">
        <v>48</v>
      </c>
      <c r="L42" s="63" t="s">
        <v>48</v>
      </c>
      <c r="M42" s="202"/>
    </row>
    <row r="43" spans="1:13" ht="25.5">
      <c r="A43" s="143" t="s">
        <v>506</v>
      </c>
      <c r="B43" s="146" t="s">
        <v>507</v>
      </c>
      <c r="C43" s="63" t="s">
        <v>508</v>
      </c>
      <c r="D43" s="63" t="s">
        <v>48</v>
      </c>
      <c r="E43" s="63" t="s">
        <v>48</v>
      </c>
      <c r="F43" s="31"/>
      <c r="G43" s="63" t="s">
        <v>48</v>
      </c>
      <c r="H43" s="61">
        <v>1.56</v>
      </c>
      <c r="I43" s="63" t="s">
        <v>48</v>
      </c>
      <c r="J43" s="63" t="s">
        <v>48</v>
      </c>
      <c r="K43" s="63" t="s">
        <v>48</v>
      </c>
      <c r="L43" s="63" t="s">
        <v>48</v>
      </c>
      <c r="M43" s="202"/>
    </row>
  </sheetData>
  <mergeCells count="9">
    <mergeCell ref="B4:M4"/>
    <mergeCell ref="B5:M5"/>
    <mergeCell ref="B6:M6"/>
    <mergeCell ref="A8:A11"/>
    <mergeCell ref="B8:B11"/>
    <mergeCell ref="C8:C11"/>
    <mergeCell ref="D8:L8"/>
    <mergeCell ref="E9:F9"/>
    <mergeCell ref="G9:H9"/>
  </mergeCells>
  <pageMargins left="0.39370078740157483" right="0" top="0.78740157480314965" bottom="0" header="0" footer="0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Y93"/>
  <sheetViews>
    <sheetView view="pageBreakPreview" topLeftCell="G1" zoomScale="58" zoomScaleNormal="70" zoomScaleSheetLayoutView="58" workbookViewId="0">
      <selection activeCell="Z2" sqref="Z2"/>
    </sheetView>
  </sheetViews>
  <sheetFormatPr defaultRowHeight="15.75"/>
  <cols>
    <col min="1" max="1" width="14.125" style="24" customWidth="1"/>
    <col min="2" max="2" width="47" style="24" customWidth="1"/>
    <col min="3" max="3" width="15.125" style="24" customWidth="1"/>
    <col min="4" max="4" width="8.75" style="24" customWidth="1"/>
    <col min="5" max="5" width="8.25" style="24" customWidth="1"/>
    <col min="6" max="6" width="9.375" style="24" customWidth="1"/>
    <col min="7" max="7" width="9.625" style="24" customWidth="1"/>
    <col min="8" max="8" width="11.75" style="24" customWidth="1"/>
    <col min="9" max="9" width="7.625" style="24" customWidth="1"/>
    <col min="10" max="10" width="9.25" style="24" customWidth="1"/>
    <col min="11" max="11" width="12.875" style="24" customWidth="1"/>
    <col min="12" max="12" width="17.75" style="24" customWidth="1"/>
    <col min="13" max="13" width="18.125" style="24" customWidth="1"/>
    <col min="14" max="14" width="10.125" style="24" customWidth="1"/>
    <col min="15" max="15" width="8.75" style="24" customWidth="1"/>
    <col min="16" max="16" width="8.625" style="24" customWidth="1"/>
    <col min="17" max="17" width="7.625" style="24" customWidth="1"/>
    <col min="18" max="18" width="5.875" style="24" customWidth="1"/>
    <col min="19" max="19" width="8" style="24" customWidth="1"/>
    <col min="20" max="20" width="10.875" style="24" customWidth="1"/>
    <col min="21" max="21" width="8.125" style="24" customWidth="1"/>
    <col min="22" max="22" width="8.25" style="24" customWidth="1"/>
    <col min="23" max="23" width="6.125" style="24" customWidth="1"/>
    <col min="24" max="24" width="9.5" style="24" customWidth="1"/>
    <col min="25" max="25" width="11.25" style="24" customWidth="1"/>
    <col min="26" max="26" width="8.25" style="24" customWidth="1"/>
    <col min="27" max="27" width="9" style="24"/>
    <col min="28" max="16384" width="9" style="3"/>
  </cols>
  <sheetData>
    <row r="1" spans="1:26" s="183" customFormat="1" ht="12.75">
      <c r="Z1" s="25" t="s">
        <v>525</v>
      </c>
    </row>
    <row r="2" spans="1:26" s="183" customFormat="1" ht="12.75">
      <c r="Z2" s="26" t="s">
        <v>211</v>
      </c>
    </row>
    <row r="3" spans="1:26" s="1" customFormat="1">
      <c r="G3" s="41"/>
      <c r="O3" s="44"/>
    </row>
    <row r="4" spans="1:26" s="1" customFormat="1" ht="18.75">
      <c r="A4" s="86"/>
      <c r="B4" s="86"/>
      <c r="C4" s="86"/>
      <c r="D4" s="13" t="s">
        <v>199</v>
      </c>
      <c r="E4" s="13"/>
      <c r="F4" s="13"/>
      <c r="G4" s="13"/>
      <c r="H4" s="13"/>
      <c r="I4" s="13"/>
      <c r="J4" s="13"/>
      <c r="K4" s="13"/>
    </row>
    <row r="5" spans="1:26" s="1" customFormat="1" ht="18.75" customHeight="1">
      <c r="A5" s="87"/>
      <c r="B5" s="87"/>
      <c r="C5" s="87"/>
      <c r="D5" s="46" t="s">
        <v>522</v>
      </c>
      <c r="E5" s="46"/>
      <c r="F5" s="46"/>
      <c r="G5" s="46"/>
      <c r="H5" s="46"/>
      <c r="I5" s="46"/>
      <c r="J5" s="46"/>
      <c r="K5" s="46"/>
    </row>
    <row r="6" spans="1:26" s="1" customFormat="1" ht="18.75">
      <c r="A6" s="14"/>
      <c r="B6" s="14"/>
      <c r="C6" s="14"/>
      <c r="D6" s="13" t="s">
        <v>212</v>
      </c>
      <c r="E6" s="13"/>
      <c r="F6" s="13"/>
      <c r="G6" s="13"/>
      <c r="H6" s="13"/>
      <c r="I6" s="13"/>
      <c r="J6" s="13"/>
      <c r="K6" s="13"/>
    </row>
    <row r="7" spans="1:26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123"/>
      <c r="W7" s="123"/>
      <c r="X7" s="123"/>
      <c r="Y7" s="123"/>
      <c r="Z7" s="123"/>
    </row>
    <row r="8" spans="1:26" ht="63.75" customHeight="1">
      <c r="A8" s="235" t="s">
        <v>1</v>
      </c>
      <c r="B8" s="235" t="s">
        <v>2</v>
      </c>
      <c r="C8" s="235" t="s">
        <v>115</v>
      </c>
      <c r="D8" s="235" t="s">
        <v>116</v>
      </c>
      <c r="E8" s="235" t="s">
        <v>117</v>
      </c>
      <c r="F8" s="235" t="s">
        <v>118</v>
      </c>
      <c r="G8" s="235" t="s">
        <v>119</v>
      </c>
      <c r="H8" s="235"/>
      <c r="I8" s="235"/>
      <c r="J8" s="235" t="s">
        <v>120</v>
      </c>
      <c r="K8" s="235" t="s">
        <v>509</v>
      </c>
      <c r="L8" s="235" t="s">
        <v>121</v>
      </c>
      <c r="M8" s="235"/>
      <c r="N8" s="235" t="s">
        <v>122</v>
      </c>
      <c r="O8" s="235" t="s">
        <v>123</v>
      </c>
      <c r="P8" s="235"/>
      <c r="Q8" s="235" t="s">
        <v>510</v>
      </c>
      <c r="R8" s="235"/>
      <c r="S8" s="235"/>
      <c r="T8" s="235"/>
      <c r="U8" s="235"/>
      <c r="V8" s="272" t="s">
        <v>125</v>
      </c>
      <c r="W8" s="275"/>
      <c r="X8" s="275"/>
      <c r="Y8" s="275"/>
      <c r="Z8" s="314"/>
    </row>
    <row r="9" spans="1:26" ht="15.75" customHeight="1">
      <c r="A9" s="235"/>
      <c r="B9" s="235"/>
      <c r="C9" s="235"/>
      <c r="D9" s="235"/>
      <c r="E9" s="235"/>
      <c r="F9" s="235"/>
      <c r="G9" s="235" t="s">
        <v>213</v>
      </c>
      <c r="H9" s="235"/>
      <c r="I9" s="235"/>
      <c r="J9" s="235"/>
      <c r="K9" s="235"/>
      <c r="L9" s="235" t="s">
        <v>213</v>
      </c>
      <c r="M9" s="235"/>
      <c r="N9" s="235"/>
      <c r="O9" s="235"/>
      <c r="P9" s="235"/>
      <c r="Q9" s="235" t="s">
        <v>282</v>
      </c>
      <c r="R9" s="235"/>
      <c r="S9" s="235"/>
      <c r="T9" s="235"/>
      <c r="U9" s="235"/>
      <c r="V9" s="273"/>
      <c r="W9" s="276"/>
      <c r="X9" s="276"/>
      <c r="Y9" s="276"/>
      <c r="Z9" s="315"/>
    </row>
    <row r="10" spans="1:26" ht="180.75" customHeight="1">
      <c r="A10" s="235"/>
      <c r="B10" s="235"/>
      <c r="C10" s="235"/>
      <c r="D10" s="235"/>
      <c r="E10" s="235"/>
      <c r="F10" s="55" t="s">
        <v>213</v>
      </c>
      <c r="G10" s="55" t="s">
        <v>127</v>
      </c>
      <c r="H10" s="55" t="s">
        <v>128</v>
      </c>
      <c r="I10" s="55" t="s">
        <v>129</v>
      </c>
      <c r="J10" s="235"/>
      <c r="K10" s="235"/>
      <c r="L10" s="55" t="s">
        <v>130</v>
      </c>
      <c r="M10" s="55" t="s">
        <v>131</v>
      </c>
      <c r="N10" s="55" t="s">
        <v>124</v>
      </c>
      <c r="O10" s="55" t="s">
        <v>470</v>
      </c>
      <c r="P10" s="55" t="s">
        <v>516</v>
      </c>
      <c r="Q10" s="55" t="s">
        <v>132</v>
      </c>
      <c r="R10" s="55" t="s">
        <v>133</v>
      </c>
      <c r="S10" s="55" t="s">
        <v>134</v>
      </c>
      <c r="T10" s="55" t="s">
        <v>135</v>
      </c>
      <c r="U10" s="55" t="s">
        <v>136</v>
      </c>
      <c r="V10" s="55" t="s">
        <v>132</v>
      </c>
      <c r="W10" s="55" t="s">
        <v>133</v>
      </c>
      <c r="X10" s="55" t="s">
        <v>134</v>
      </c>
      <c r="Y10" s="55" t="s">
        <v>135</v>
      </c>
      <c r="Z10" s="55" t="s">
        <v>136</v>
      </c>
    </row>
    <row r="11" spans="1:26" ht="19.5" hidden="1" customHeight="1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8</v>
      </c>
      <c r="H11" s="55">
        <v>9</v>
      </c>
      <c r="I11" s="55">
        <v>10</v>
      </c>
      <c r="J11" s="55">
        <v>14</v>
      </c>
      <c r="K11" s="55">
        <v>15</v>
      </c>
      <c r="L11" s="57" t="s">
        <v>137</v>
      </c>
      <c r="M11" s="57" t="s">
        <v>138</v>
      </c>
      <c r="N11" s="55">
        <v>17</v>
      </c>
      <c r="O11" s="55">
        <v>19</v>
      </c>
      <c r="P11" s="55">
        <v>20</v>
      </c>
      <c r="Q11" s="55">
        <v>22</v>
      </c>
      <c r="R11" s="55">
        <v>23</v>
      </c>
      <c r="S11" s="55">
        <v>24</v>
      </c>
      <c r="T11" s="55">
        <v>25</v>
      </c>
      <c r="U11" s="55">
        <v>26</v>
      </c>
      <c r="V11" s="55">
        <v>33</v>
      </c>
      <c r="W11" s="55">
        <v>34</v>
      </c>
      <c r="X11" s="55">
        <v>35</v>
      </c>
      <c r="Y11" s="55">
        <v>36</v>
      </c>
      <c r="Z11" s="55">
        <v>37</v>
      </c>
    </row>
    <row r="12" spans="1:26">
      <c r="A12" s="67"/>
      <c r="B12" s="139" t="s">
        <v>28</v>
      </c>
      <c r="C12" s="29" t="s">
        <v>29</v>
      </c>
      <c r="D12" s="29"/>
      <c r="E12" s="29"/>
      <c r="F12" s="29"/>
      <c r="G12" s="29">
        <f>G15+G34</f>
        <v>25.446999999999999</v>
      </c>
      <c r="H12" s="29">
        <f>H15+H34</f>
        <v>32.653999999999996</v>
      </c>
      <c r="I12" s="29"/>
      <c r="J12" s="29"/>
      <c r="K12" s="29"/>
      <c r="L12" s="29">
        <f>L15+L34</f>
        <v>25.446999999999999</v>
      </c>
      <c r="M12" s="29">
        <f>M15+M34</f>
        <v>32.653999999999996</v>
      </c>
      <c r="N12" s="29">
        <f>N15+N34</f>
        <v>32.653999999999996</v>
      </c>
      <c r="O12" s="29"/>
      <c r="P12" s="29"/>
      <c r="Q12" s="29">
        <f>R12+S12+T12+U12</f>
        <v>32.653999999999996</v>
      </c>
      <c r="R12" s="29"/>
      <c r="S12" s="29"/>
      <c r="T12" s="29">
        <f>T15+T34</f>
        <v>23.447879999999998</v>
      </c>
      <c r="U12" s="29">
        <f>U15+U34</f>
        <v>9.2061200000000003</v>
      </c>
      <c r="V12" s="29">
        <f>W12+X12+Y12+Z12</f>
        <v>32.653999999999996</v>
      </c>
      <c r="W12" s="29"/>
      <c r="X12" s="29"/>
      <c r="Y12" s="29">
        <f>Y15+Y34</f>
        <v>23.447879999999998</v>
      </c>
      <c r="Z12" s="29">
        <f>Z15+Z34</f>
        <v>9.2061200000000003</v>
      </c>
    </row>
    <row r="13" spans="1:26">
      <c r="A13" s="67"/>
      <c r="B13" s="140" t="s">
        <v>30</v>
      </c>
      <c r="C13" s="30" t="s">
        <v>29</v>
      </c>
      <c r="D13" s="30"/>
      <c r="E13" s="30"/>
      <c r="F13" s="30"/>
      <c r="G13" s="30">
        <f>G21+G24+G28</f>
        <v>12.472999999999999</v>
      </c>
      <c r="H13" s="30">
        <f>H21+H24+H28</f>
        <v>16.007999999999999</v>
      </c>
      <c r="I13" s="30"/>
      <c r="J13" s="30"/>
      <c r="K13" s="30"/>
      <c r="L13" s="30">
        <f>L21+L24+L28</f>
        <v>12.472999999999999</v>
      </c>
      <c r="M13" s="30">
        <f>M21+M24+M28</f>
        <v>16.007999999999999</v>
      </c>
      <c r="N13" s="30">
        <f>N21+N24+N28</f>
        <v>16.007999999999999</v>
      </c>
      <c r="O13" s="30"/>
      <c r="P13" s="30"/>
      <c r="Q13" s="30">
        <f t="shared" ref="Q13:Q42" si="0">R13+S13+T13+U13</f>
        <v>16.007999999999999</v>
      </c>
      <c r="R13" s="30"/>
      <c r="S13" s="30"/>
      <c r="T13" s="30">
        <f>T21+T24+T28</f>
        <v>16.007999999999999</v>
      </c>
      <c r="U13" s="30">
        <f>U21+U24+U28</f>
        <v>0</v>
      </c>
      <c r="V13" s="30">
        <f t="shared" ref="V13:V42" si="1">W13+X13+Y13+Z13</f>
        <v>16.007999999999999</v>
      </c>
      <c r="W13" s="30"/>
      <c r="X13" s="30"/>
      <c r="Y13" s="30">
        <f>Y21+Y24+Y28</f>
        <v>16.007999999999999</v>
      </c>
      <c r="Z13" s="30">
        <f>Z21+Z24+Z28</f>
        <v>0</v>
      </c>
    </row>
    <row r="14" spans="1:26">
      <c r="A14" s="67"/>
      <c r="B14" s="140" t="s">
        <v>31</v>
      </c>
      <c r="C14" s="30" t="s">
        <v>29</v>
      </c>
      <c r="D14" s="30"/>
      <c r="E14" s="30"/>
      <c r="F14" s="30"/>
      <c r="G14" s="30">
        <f>G32+G40</f>
        <v>12.974</v>
      </c>
      <c r="H14" s="30">
        <f>H32+H40</f>
        <v>16.646000000000001</v>
      </c>
      <c r="I14" s="30"/>
      <c r="J14" s="30"/>
      <c r="K14" s="30"/>
      <c r="L14" s="30">
        <f>L32+L40</f>
        <v>12.974</v>
      </c>
      <c r="M14" s="30">
        <f>M32+M40</f>
        <v>16.646000000000001</v>
      </c>
      <c r="N14" s="30">
        <f>N32+N40</f>
        <v>16.646000000000001</v>
      </c>
      <c r="O14" s="30"/>
      <c r="P14" s="30"/>
      <c r="Q14" s="30">
        <f t="shared" si="0"/>
        <v>16.646000000000001</v>
      </c>
      <c r="R14" s="30"/>
      <c r="S14" s="30"/>
      <c r="T14" s="30">
        <f>T32+T40</f>
        <v>7.4398800000000005</v>
      </c>
      <c r="U14" s="30">
        <f>U32+U40</f>
        <v>9.2061200000000003</v>
      </c>
      <c r="V14" s="30">
        <f t="shared" si="1"/>
        <v>16.646000000000001</v>
      </c>
      <c r="W14" s="30"/>
      <c r="X14" s="30"/>
      <c r="Y14" s="30">
        <f>Y32+Y40</f>
        <v>7.4398800000000005</v>
      </c>
      <c r="Z14" s="30">
        <f>Z32+Z40</f>
        <v>9.2061200000000003</v>
      </c>
    </row>
    <row r="15" spans="1:26">
      <c r="A15" s="141">
        <v>1</v>
      </c>
      <c r="B15" s="139" t="s">
        <v>32</v>
      </c>
      <c r="C15" s="29" t="s">
        <v>29</v>
      </c>
      <c r="D15" s="29"/>
      <c r="E15" s="29"/>
      <c r="F15" s="29"/>
      <c r="G15" s="29">
        <f>G16</f>
        <v>14.552999999999999</v>
      </c>
      <c r="H15" s="29">
        <f>H16</f>
        <v>18.677</v>
      </c>
      <c r="I15" s="29"/>
      <c r="J15" s="29"/>
      <c r="K15" s="29"/>
      <c r="L15" s="29">
        <f>L16</f>
        <v>14.552999999999999</v>
      </c>
      <c r="M15" s="29">
        <f>M16</f>
        <v>18.677</v>
      </c>
      <c r="N15" s="29">
        <f>N16</f>
        <v>18.677</v>
      </c>
      <c r="O15" s="29"/>
      <c r="P15" s="29"/>
      <c r="Q15" s="29">
        <f t="shared" si="0"/>
        <v>18.677</v>
      </c>
      <c r="R15" s="29"/>
      <c r="S15" s="29"/>
      <c r="T15" s="29">
        <f>T16</f>
        <v>16.007999999999999</v>
      </c>
      <c r="U15" s="29">
        <f>U16</f>
        <v>2.669</v>
      </c>
      <c r="V15" s="29">
        <f t="shared" si="1"/>
        <v>18.677</v>
      </c>
      <c r="W15" s="29"/>
      <c r="X15" s="29"/>
      <c r="Y15" s="29">
        <f>Y16</f>
        <v>16.007999999999999</v>
      </c>
      <c r="Z15" s="29">
        <f>Z16</f>
        <v>2.669</v>
      </c>
    </row>
    <row r="16" spans="1:26" ht="26.25">
      <c r="A16" s="142" t="s">
        <v>33</v>
      </c>
      <c r="B16" s="139" t="s">
        <v>34</v>
      </c>
      <c r="C16" s="29" t="s">
        <v>29</v>
      </c>
      <c r="D16" s="29"/>
      <c r="E16" s="29"/>
      <c r="F16" s="29"/>
      <c r="G16" s="29">
        <f>G17+G30</f>
        <v>14.552999999999999</v>
      </c>
      <c r="H16" s="29">
        <f>H17+H30</f>
        <v>18.677</v>
      </c>
      <c r="I16" s="29"/>
      <c r="J16" s="29"/>
      <c r="K16" s="29"/>
      <c r="L16" s="29">
        <f t="shared" ref="L16:N17" si="2">L17+L30</f>
        <v>14.552999999999999</v>
      </c>
      <c r="M16" s="29">
        <f t="shared" si="2"/>
        <v>18.677</v>
      </c>
      <c r="N16" s="29">
        <f t="shared" si="2"/>
        <v>18.677</v>
      </c>
      <c r="O16" s="29"/>
      <c r="P16" s="29"/>
      <c r="Q16" s="29">
        <f t="shared" si="0"/>
        <v>18.677</v>
      </c>
      <c r="R16" s="29"/>
      <c r="S16" s="29"/>
      <c r="T16" s="29">
        <f>T17+T30</f>
        <v>16.007999999999999</v>
      </c>
      <c r="U16" s="29">
        <f>U17+U30</f>
        <v>2.669</v>
      </c>
      <c r="V16" s="29">
        <f t="shared" si="1"/>
        <v>18.677</v>
      </c>
      <c r="W16" s="29"/>
      <c r="X16" s="29"/>
      <c r="Y16" s="29">
        <f>Y17+Y30</f>
        <v>16.007999999999999</v>
      </c>
      <c r="Z16" s="29">
        <f>Z17+Z30</f>
        <v>2.669</v>
      </c>
    </row>
    <row r="17" spans="1:26" ht="23.25" customHeight="1">
      <c r="A17" s="142" t="s">
        <v>35</v>
      </c>
      <c r="B17" s="72" t="s">
        <v>36</v>
      </c>
      <c r="C17" s="29" t="s">
        <v>29</v>
      </c>
      <c r="D17" s="29"/>
      <c r="E17" s="29"/>
      <c r="F17" s="29"/>
      <c r="G17" s="29">
        <f>G18+G31</f>
        <v>14.552999999999999</v>
      </c>
      <c r="H17" s="29">
        <f>H18+H31</f>
        <v>18.677</v>
      </c>
      <c r="I17" s="29"/>
      <c r="J17" s="29"/>
      <c r="K17" s="29"/>
      <c r="L17" s="29">
        <f t="shared" si="2"/>
        <v>14.552999999999999</v>
      </c>
      <c r="M17" s="29">
        <f t="shared" si="2"/>
        <v>18.677</v>
      </c>
      <c r="N17" s="29">
        <f t="shared" si="2"/>
        <v>18.677</v>
      </c>
      <c r="O17" s="29"/>
      <c r="P17" s="29"/>
      <c r="Q17" s="29">
        <f t="shared" si="0"/>
        <v>18.677</v>
      </c>
      <c r="R17" s="29"/>
      <c r="S17" s="29"/>
      <c r="T17" s="29">
        <f>T18+T31</f>
        <v>16.007999999999999</v>
      </c>
      <c r="U17" s="29">
        <f>U18+U31</f>
        <v>2.669</v>
      </c>
      <c r="V17" s="29">
        <f t="shared" si="1"/>
        <v>18.677</v>
      </c>
      <c r="W17" s="29"/>
      <c r="X17" s="29"/>
      <c r="Y17" s="29">
        <f>Y18+Y31</f>
        <v>16.007999999999999</v>
      </c>
      <c r="Z17" s="29">
        <f>Z18+Z31</f>
        <v>2.669</v>
      </c>
    </row>
    <row r="18" spans="1:26">
      <c r="A18" s="142" t="s">
        <v>37</v>
      </c>
      <c r="B18" s="72" t="s">
        <v>38</v>
      </c>
      <c r="C18" s="29" t="s">
        <v>29</v>
      </c>
      <c r="D18" s="29"/>
      <c r="E18" s="29"/>
      <c r="F18" s="29"/>
      <c r="G18" s="29">
        <f>G19+G26</f>
        <v>12.472999999999999</v>
      </c>
      <c r="H18" s="29">
        <f>H19+H26</f>
        <v>16.007999999999999</v>
      </c>
      <c r="I18" s="29"/>
      <c r="J18" s="29"/>
      <c r="K18" s="29"/>
      <c r="L18" s="29">
        <f>L19+L26</f>
        <v>12.472999999999999</v>
      </c>
      <c r="M18" s="29">
        <f>M19+M26</f>
        <v>16.007999999999999</v>
      </c>
      <c r="N18" s="29">
        <f>N19+N26</f>
        <v>16.007999999999999</v>
      </c>
      <c r="O18" s="29"/>
      <c r="P18" s="29"/>
      <c r="Q18" s="29">
        <f t="shared" si="0"/>
        <v>16.007999999999999</v>
      </c>
      <c r="R18" s="29"/>
      <c r="S18" s="29"/>
      <c r="T18" s="29">
        <f>T19+T26</f>
        <v>16.007999999999999</v>
      </c>
      <c r="U18" s="29">
        <f>U19+U26</f>
        <v>0</v>
      </c>
      <c r="V18" s="29">
        <f t="shared" si="1"/>
        <v>16.007999999999999</v>
      </c>
      <c r="W18" s="29"/>
      <c r="X18" s="29"/>
      <c r="Y18" s="29">
        <f>Y19+Y26</f>
        <v>16.007999999999999</v>
      </c>
      <c r="Z18" s="29">
        <f>Z19+Z26</f>
        <v>0</v>
      </c>
    </row>
    <row r="19" spans="1:26">
      <c r="A19" s="142" t="s">
        <v>39</v>
      </c>
      <c r="B19" s="72" t="s">
        <v>40</v>
      </c>
      <c r="C19" s="29" t="s">
        <v>29</v>
      </c>
      <c r="D19" s="29"/>
      <c r="E19" s="29"/>
      <c r="F19" s="29"/>
      <c r="G19" s="29">
        <f>G20+G23</f>
        <v>1.6520000000000001</v>
      </c>
      <c r="H19" s="29">
        <f>H20+H23</f>
        <v>2.12</v>
      </c>
      <c r="I19" s="29"/>
      <c r="J19" s="29"/>
      <c r="K19" s="29"/>
      <c r="L19" s="29">
        <f>L20+L23</f>
        <v>1.6520000000000001</v>
      </c>
      <c r="M19" s="29">
        <f>M20+M23</f>
        <v>2.12</v>
      </c>
      <c r="N19" s="29">
        <f>N20+N23</f>
        <v>2.12</v>
      </c>
      <c r="O19" s="29"/>
      <c r="P19" s="29"/>
      <c r="Q19" s="29">
        <f t="shared" si="0"/>
        <v>2.12</v>
      </c>
      <c r="R19" s="29"/>
      <c r="S19" s="29"/>
      <c r="T19" s="29">
        <f>T20+T23</f>
        <v>2.12</v>
      </c>
      <c r="U19" s="29">
        <f>U20+U23</f>
        <v>0</v>
      </c>
      <c r="V19" s="29">
        <f t="shared" si="1"/>
        <v>2.12</v>
      </c>
      <c r="W19" s="29"/>
      <c r="X19" s="29"/>
      <c r="Y19" s="29">
        <f>Y20+Y23</f>
        <v>2.12</v>
      </c>
      <c r="Z19" s="29">
        <f>Z20+Z23</f>
        <v>0</v>
      </c>
    </row>
    <row r="20" spans="1:26">
      <c r="A20" s="70" t="s">
        <v>41</v>
      </c>
      <c r="B20" s="72" t="s">
        <v>42</v>
      </c>
      <c r="C20" s="30" t="s">
        <v>29</v>
      </c>
      <c r="D20" s="30"/>
      <c r="E20" s="30"/>
      <c r="F20" s="30"/>
      <c r="G20" s="30">
        <f>G21</f>
        <v>1.0740000000000001</v>
      </c>
      <c r="H20" s="30">
        <f>H21</f>
        <v>1.3779999999999999</v>
      </c>
      <c r="I20" s="30"/>
      <c r="J20" s="30"/>
      <c r="K20" s="30"/>
      <c r="L20" s="30">
        <f>L21</f>
        <v>1.0740000000000001</v>
      </c>
      <c r="M20" s="30">
        <f>M21</f>
        <v>1.3779999999999999</v>
      </c>
      <c r="N20" s="30">
        <f>N21</f>
        <v>1.3779999999999999</v>
      </c>
      <c r="O20" s="30"/>
      <c r="P20" s="30"/>
      <c r="Q20" s="30">
        <f t="shared" si="0"/>
        <v>1.3779999999999999</v>
      </c>
      <c r="R20" s="30"/>
      <c r="S20" s="30"/>
      <c r="T20" s="30">
        <f>T21</f>
        <v>1.3779999999999999</v>
      </c>
      <c r="U20" s="30">
        <f>U21</f>
        <v>0</v>
      </c>
      <c r="V20" s="30">
        <f t="shared" si="1"/>
        <v>1.3779999999999999</v>
      </c>
      <c r="W20" s="30"/>
      <c r="X20" s="30"/>
      <c r="Y20" s="30">
        <f>Y21</f>
        <v>1.3779999999999999</v>
      </c>
      <c r="Z20" s="30">
        <f>Z21</f>
        <v>0</v>
      </c>
    </row>
    <row r="21" spans="1:26">
      <c r="A21" s="70" t="s">
        <v>43</v>
      </c>
      <c r="B21" s="72" t="s">
        <v>44</v>
      </c>
      <c r="C21" s="73" t="s">
        <v>29</v>
      </c>
      <c r="D21" s="73"/>
      <c r="E21" s="73"/>
      <c r="F21" s="73"/>
      <c r="G21" s="30">
        <f>SUM(G22:G22)</f>
        <v>1.0740000000000001</v>
      </c>
      <c r="H21" s="30">
        <f>SUM(H22:H22)</f>
        <v>1.3779999999999999</v>
      </c>
      <c r="I21" s="73"/>
      <c r="J21" s="73"/>
      <c r="K21" s="73"/>
      <c r="L21" s="30">
        <f>SUM(L22:L22)</f>
        <v>1.0740000000000001</v>
      </c>
      <c r="M21" s="30">
        <f>SUM(M22:M22)</f>
        <v>1.3779999999999999</v>
      </c>
      <c r="N21" s="30">
        <f>SUM(N22:N22)</f>
        <v>1.3779999999999999</v>
      </c>
      <c r="O21" s="73"/>
      <c r="P21" s="73"/>
      <c r="Q21" s="73">
        <f t="shared" si="0"/>
        <v>1.3779999999999999</v>
      </c>
      <c r="R21" s="73"/>
      <c r="S21" s="73"/>
      <c r="T21" s="30">
        <f>SUM(T22:T22)</f>
        <v>1.3779999999999999</v>
      </c>
      <c r="U21" s="30">
        <f>SUM(U22:U22)</f>
        <v>0</v>
      </c>
      <c r="V21" s="73">
        <f t="shared" si="1"/>
        <v>1.3779999999999999</v>
      </c>
      <c r="W21" s="73"/>
      <c r="X21" s="73"/>
      <c r="Y21" s="30">
        <f>SUM(Y22:Y22)</f>
        <v>1.3779999999999999</v>
      </c>
      <c r="Z21" s="30">
        <f>SUM(Z22:Z22)</f>
        <v>0</v>
      </c>
    </row>
    <row r="22" spans="1:26" ht="25.5">
      <c r="A22" s="143" t="s">
        <v>485</v>
      </c>
      <c r="B22" s="74" t="s">
        <v>486</v>
      </c>
      <c r="C22" s="55" t="s">
        <v>487</v>
      </c>
      <c r="D22" s="55" t="s">
        <v>139</v>
      </c>
      <c r="E22" s="55">
        <v>2022</v>
      </c>
      <c r="F22" s="55">
        <v>2022</v>
      </c>
      <c r="G22" s="30">
        <v>1.0740000000000001</v>
      </c>
      <c r="H22" s="30">
        <v>1.3779999999999999</v>
      </c>
      <c r="I22" s="58">
        <v>42736</v>
      </c>
      <c r="J22" s="55" t="s">
        <v>48</v>
      </c>
      <c r="K22" s="55" t="s">
        <v>48</v>
      </c>
      <c r="L22" s="30">
        <v>1.0740000000000001</v>
      </c>
      <c r="M22" s="30">
        <v>1.3779999999999999</v>
      </c>
      <c r="N22" s="30">
        <v>1.3779999999999999</v>
      </c>
      <c r="O22" s="55" t="s">
        <v>48</v>
      </c>
      <c r="P22" s="55" t="s">
        <v>48</v>
      </c>
      <c r="Q22" s="55">
        <f t="shared" si="0"/>
        <v>1.3779999999999999</v>
      </c>
      <c r="R22" s="73"/>
      <c r="S22" s="73"/>
      <c r="T22" s="30">
        <v>1.3779999999999999</v>
      </c>
      <c r="U22" s="30"/>
      <c r="V22" s="55">
        <f t="shared" si="1"/>
        <v>1.3779999999999999</v>
      </c>
      <c r="W22" s="73"/>
      <c r="X22" s="73"/>
      <c r="Y22" s="30">
        <v>1.3779999999999999</v>
      </c>
      <c r="Z22" s="30"/>
    </row>
    <row r="23" spans="1:26">
      <c r="A23" s="142" t="s">
        <v>419</v>
      </c>
      <c r="B23" s="72" t="s">
        <v>420</v>
      </c>
      <c r="C23" s="67" t="s">
        <v>29</v>
      </c>
      <c r="D23" s="67"/>
      <c r="E23" s="67"/>
      <c r="F23" s="67"/>
      <c r="G23" s="29">
        <f>G24</f>
        <v>0.57799999999999996</v>
      </c>
      <c r="H23" s="29">
        <f>H24</f>
        <v>0.74199999999999999</v>
      </c>
      <c r="I23" s="67"/>
      <c r="J23" s="67"/>
      <c r="K23" s="67"/>
      <c r="L23" s="29">
        <f>L24</f>
        <v>0.57799999999999996</v>
      </c>
      <c r="M23" s="29">
        <f>M24</f>
        <v>0.74199999999999999</v>
      </c>
      <c r="N23" s="29">
        <f>N24</f>
        <v>0.74199999999999999</v>
      </c>
      <c r="O23" s="67"/>
      <c r="P23" s="67"/>
      <c r="Q23" s="67">
        <f t="shared" si="0"/>
        <v>0.74199999999999999</v>
      </c>
      <c r="R23" s="67"/>
      <c r="S23" s="67"/>
      <c r="T23" s="29">
        <f>T24</f>
        <v>0.74199999999999999</v>
      </c>
      <c r="U23" s="29">
        <f>U24</f>
        <v>0</v>
      </c>
      <c r="V23" s="67">
        <f t="shared" si="1"/>
        <v>0.74199999999999999</v>
      </c>
      <c r="W23" s="67"/>
      <c r="X23" s="67"/>
      <c r="Y23" s="29">
        <f>Y24</f>
        <v>0.74199999999999999</v>
      </c>
      <c r="Z23" s="29">
        <f>Z24</f>
        <v>0</v>
      </c>
    </row>
    <row r="24" spans="1:26">
      <c r="A24" s="70" t="s">
        <v>421</v>
      </c>
      <c r="B24" s="72" t="s">
        <v>44</v>
      </c>
      <c r="C24" s="67" t="s">
        <v>29</v>
      </c>
      <c r="D24" s="67"/>
      <c r="E24" s="67"/>
      <c r="F24" s="67"/>
      <c r="G24" s="29">
        <f>SUM(G25:G25)</f>
        <v>0.57799999999999996</v>
      </c>
      <c r="H24" s="29">
        <f>SUM(H25:H25)</f>
        <v>0.74199999999999999</v>
      </c>
      <c r="I24" s="67"/>
      <c r="J24" s="67"/>
      <c r="K24" s="67"/>
      <c r="L24" s="29">
        <f>SUM(L25:L25)</f>
        <v>0.57799999999999996</v>
      </c>
      <c r="M24" s="29">
        <f>SUM(M25:M25)</f>
        <v>0.74199999999999999</v>
      </c>
      <c r="N24" s="29">
        <f>SUM(N25:N25)</f>
        <v>0.74199999999999999</v>
      </c>
      <c r="O24" s="67"/>
      <c r="P24" s="67"/>
      <c r="Q24" s="67">
        <f t="shared" si="0"/>
        <v>0.74199999999999999</v>
      </c>
      <c r="R24" s="67"/>
      <c r="S24" s="67"/>
      <c r="T24" s="29">
        <f>SUM(T25:T25)</f>
        <v>0.74199999999999999</v>
      </c>
      <c r="U24" s="29">
        <f>SUM(U25:U25)</f>
        <v>0</v>
      </c>
      <c r="V24" s="67">
        <f t="shared" si="1"/>
        <v>0.74199999999999999</v>
      </c>
      <c r="W24" s="67"/>
      <c r="X24" s="67"/>
      <c r="Y24" s="29">
        <f>SUM(Y25:Y25)</f>
        <v>0.74199999999999999</v>
      </c>
      <c r="Z24" s="29">
        <f>SUM(Z25:Z25)</f>
        <v>0</v>
      </c>
    </row>
    <row r="25" spans="1:26" ht="38.25">
      <c r="A25" s="57" t="s">
        <v>488</v>
      </c>
      <c r="B25" s="74" t="s">
        <v>489</v>
      </c>
      <c r="C25" s="55" t="s">
        <v>490</v>
      </c>
      <c r="D25" s="55" t="s">
        <v>139</v>
      </c>
      <c r="E25" s="55">
        <v>2022</v>
      </c>
      <c r="F25" s="55">
        <v>2022</v>
      </c>
      <c r="G25" s="30">
        <v>0.57799999999999996</v>
      </c>
      <c r="H25" s="30">
        <v>0.74199999999999999</v>
      </c>
      <c r="I25" s="58">
        <v>42736</v>
      </c>
      <c r="J25" s="55" t="s">
        <v>48</v>
      </c>
      <c r="K25" s="55" t="s">
        <v>48</v>
      </c>
      <c r="L25" s="30">
        <v>0.57799999999999996</v>
      </c>
      <c r="M25" s="30">
        <v>0.74199999999999999</v>
      </c>
      <c r="N25" s="30">
        <v>0.74199999999999999</v>
      </c>
      <c r="O25" s="55" t="s">
        <v>48</v>
      </c>
      <c r="P25" s="55" t="s">
        <v>48</v>
      </c>
      <c r="Q25" s="55">
        <f t="shared" si="0"/>
        <v>0.74199999999999999</v>
      </c>
      <c r="R25" s="73"/>
      <c r="S25" s="73"/>
      <c r="T25" s="30">
        <v>0.74199999999999999</v>
      </c>
      <c r="U25" s="30"/>
      <c r="V25" s="55">
        <f t="shared" si="1"/>
        <v>0.74199999999999999</v>
      </c>
      <c r="W25" s="73"/>
      <c r="X25" s="73"/>
      <c r="Y25" s="30">
        <v>0.74199999999999999</v>
      </c>
      <c r="Z25" s="30"/>
    </row>
    <row r="26" spans="1:26">
      <c r="A26" s="142" t="s">
        <v>491</v>
      </c>
      <c r="B26" s="72" t="s">
        <v>492</v>
      </c>
      <c r="C26" s="67" t="s">
        <v>29</v>
      </c>
      <c r="D26" s="67"/>
      <c r="E26" s="67"/>
      <c r="F26" s="67"/>
      <c r="G26" s="29">
        <f t="shared" ref="G26:H28" si="3">G27</f>
        <v>10.821</v>
      </c>
      <c r="H26" s="29">
        <f t="shared" si="3"/>
        <v>13.888</v>
      </c>
      <c r="I26" s="67"/>
      <c r="J26" s="67"/>
      <c r="K26" s="67"/>
      <c r="L26" s="29">
        <f t="shared" ref="L26:M28" si="4">L27</f>
        <v>10.821</v>
      </c>
      <c r="M26" s="29">
        <f t="shared" si="4"/>
        <v>13.888</v>
      </c>
      <c r="N26" s="29">
        <f>N27</f>
        <v>13.888</v>
      </c>
      <c r="O26" s="67"/>
      <c r="P26" s="67"/>
      <c r="Q26" s="67">
        <f t="shared" si="0"/>
        <v>13.888</v>
      </c>
      <c r="R26" s="67"/>
      <c r="S26" s="67"/>
      <c r="T26" s="29">
        <f t="shared" ref="T26:U28" si="5">T27</f>
        <v>13.888</v>
      </c>
      <c r="U26" s="29">
        <f t="shared" si="5"/>
        <v>0</v>
      </c>
      <c r="V26" s="67">
        <f t="shared" si="1"/>
        <v>13.888</v>
      </c>
      <c r="W26" s="67"/>
      <c r="X26" s="67"/>
      <c r="Y26" s="29">
        <f t="shared" ref="Y26:Z28" si="6">Y27</f>
        <v>13.888</v>
      </c>
      <c r="Z26" s="29">
        <f t="shared" si="6"/>
        <v>0</v>
      </c>
    </row>
    <row r="27" spans="1:26">
      <c r="A27" s="142" t="s">
        <v>493</v>
      </c>
      <c r="B27" s="72" t="s">
        <v>453</v>
      </c>
      <c r="C27" s="73" t="s">
        <v>29</v>
      </c>
      <c r="D27" s="73"/>
      <c r="E27" s="73"/>
      <c r="F27" s="73"/>
      <c r="G27" s="30">
        <f t="shared" si="3"/>
        <v>10.821</v>
      </c>
      <c r="H27" s="30">
        <f t="shared" si="3"/>
        <v>13.888</v>
      </c>
      <c r="I27" s="73"/>
      <c r="J27" s="73"/>
      <c r="K27" s="73"/>
      <c r="L27" s="30">
        <f t="shared" si="4"/>
        <v>10.821</v>
      </c>
      <c r="M27" s="30">
        <f t="shared" si="4"/>
        <v>13.888</v>
      </c>
      <c r="N27" s="30">
        <f>N28</f>
        <v>13.888</v>
      </c>
      <c r="O27" s="73"/>
      <c r="P27" s="73"/>
      <c r="Q27" s="73">
        <f t="shared" si="0"/>
        <v>13.888</v>
      </c>
      <c r="R27" s="73"/>
      <c r="S27" s="73"/>
      <c r="T27" s="30">
        <f t="shared" si="5"/>
        <v>13.888</v>
      </c>
      <c r="U27" s="30">
        <f t="shared" si="5"/>
        <v>0</v>
      </c>
      <c r="V27" s="73">
        <f t="shared" si="1"/>
        <v>13.888</v>
      </c>
      <c r="W27" s="73"/>
      <c r="X27" s="73"/>
      <c r="Y27" s="30">
        <f t="shared" si="6"/>
        <v>13.888</v>
      </c>
      <c r="Z27" s="30">
        <f t="shared" si="6"/>
        <v>0</v>
      </c>
    </row>
    <row r="28" spans="1:26">
      <c r="A28" s="142" t="s">
        <v>494</v>
      </c>
      <c r="B28" s="72" t="s">
        <v>44</v>
      </c>
      <c r="C28" s="73" t="s">
        <v>29</v>
      </c>
      <c r="D28" s="73"/>
      <c r="E28" s="73"/>
      <c r="F28" s="73"/>
      <c r="G28" s="30">
        <f t="shared" si="3"/>
        <v>10.821</v>
      </c>
      <c r="H28" s="30">
        <f t="shared" si="3"/>
        <v>13.888</v>
      </c>
      <c r="I28" s="73"/>
      <c r="J28" s="73"/>
      <c r="K28" s="73"/>
      <c r="L28" s="30">
        <f t="shared" si="4"/>
        <v>10.821</v>
      </c>
      <c r="M28" s="30">
        <f t="shared" si="4"/>
        <v>13.888</v>
      </c>
      <c r="N28" s="30">
        <f>N29</f>
        <v>13.888</v>
      </c>
      <c r="O28" s="73"/>
      <c r="P28" s="73"/>
      <c r="Q28" s="73">
        <f t="shared" si="0"/>
        <v>13.888</v>
      </c>
      <c r="R28" s="73"/>
      <c r="S28" s="73"/>
      <c r="T28" s="30">
        <f t="shared" si="5"/>
        <v>13.888</v>
      </c>
      <c r="U28" s="30">
        <f t="shared" si="5"/>
        <v>0</v>
      </c>
      <c r="V28" s="73">
        <f t="shared" si="1"/>
        <v>13.888</v>
      </c>
      <c r="W28" s="73"/>
      <c r="X28" s="73"/>
      <c r="Y28" s="30">
        <f t="shared" si="6"/>
        <v>13.888</v>
      </c>
      <c r="Z28" s="30">
        <f t="shared" si="6"/>
        <v>0</v>
      </c>
    </row>
    <row r="29" spans="1:26" ht="25.5">
      <c r="A29" s="71" t="s">
        <v>495</v>
      </c>
      <c r="B29" s="205" t="s">
        <v>496</v>
      </c>
      <c r="C29" s="55" t="s">
        <v>497</v>
      </c>
      <c r="D29" s="269" t="s">
        <v>139</v>
      </c>
      <c r="E29" s="269">
        <v>2022</v>
      </c>
      <c r="F29" s="269">
        <v>2022</v>
      </c>
      <c r="G29" s="322">
        <v>10.821</v>
      </c>
      <c r="H29" s="316">
        <v>13.888</v>
      </c>
      <c r="I29" s="318">
        <v>42736</v>
      </c>
      <c r="J29" s="318" t="s">
        <v>48</v>
      </c>
      <c r="K29" s="318" t="s">
        <v>48</v>
      </c>
      <c r="L29" s="316">
        <v>10.821</v>
      </c>
      <c r="M29" s="316">
        <v>13.888</v>
      </c>
      <c r="N29" s="316">
        <v>13.888</v>
      </c>
      <c r="O29" s="318" t="s">
        <v>48</v>
      </c>
      <c r="P29" s="318" t="s">
        <v>48</v>
      </c>
      <c r="Q29" s="318">
        <f t="shared" si="0"/>
        <v>13.888</v>
      </c>
      <c r="R29" s="214"/>
      <c r="S29" s="214"/>
      <c r="T29" s="316">
        <v>13.888</v>
      </c>
      <c r="U29" s="316"/>
      <c r="V29" s="318">
        <f t="shared" si="1"/>
        <v>13.888</v>
      </c>
      <c r="W29" s="214"/>
      <c r="X29" s="214"/>
      <c r="Y29" s="316">
        <v>13.888</v>
      </c>
      <c r="Z29" s="316"/>
    </row>
    <row r="30" spans="1:26" ht="25.5">
      <c r="A30" s="71" t="s">
        <v>498</v>
      </c>
      <c r="B30" s="205" t="s">
        <v>499</v>
      </c>
      <c r="C30" s="55" t="s">
        <v>500</v>
      </c>
      <c r="D30" s="271"/>
      <c r="E30" s="271"/>
      <c r="F30" s="271"/>
      <c r="G30" s="323"/>
      <c r="H30" s="317"/>
      <c r="I30" s="319"/>
      <c r="J30" s="319" t="s">
        <v>48</v>
      </c>
      <c r="K30" s="319" t="s">
        <v>48</v>
      </c>
      <c r="L30" s="317"/>
      <c r="M30" s="317"/>
      <c r="N30" s="317"/>
      <c r="O30" s="319" t="s">
        <v>48</v>
      </c>
      <c r="P30" s="319" t="s">
        <v>48</v>
      </c>
      <c r="Q30" s="319">
        <f t="shared" si="0"/>
        <v>0</v>
      </c>
      <c r="R30" s="215"/>
      <c r="S30" s="215"/>
      <c r="T30" s="317"/>
      <c r="U30" s="317"/>
      <c r="V30" s="319">
        <f t="shared" si="1"/>
        <v>0</v>
      </c>
      <c r="W30" s="215"/>
      <c r="X30" s="215"/>
      <c r="Y30" s="317"/>
      <c r="Z30" s="317"/>
    </row>
    <row r="31" spans="1:26">
      <c r="A31" s="142" t="s">
        <v>60</v>
      </c>
      <c r="B31" s="72" t="s">
        <v>501</v>
      </c>
      <c r="C31" s="67" t="s">
        <v>29</v>
      </c>
      <c r="D31" s="67"/>
      <c r="E31" s="67"/>
      <c r="F31" s="67"/>
      <c r="G31" s="29">
        <f>G32</f>
        <v>2.08</v>
      </c>
      <c r="H31" s="29">
        <f>H32</f>
        <v>2.669</v>
      </c>
      <c r="I31" s="67"/>
      <c r="J31" s="67"/>
      <c r="K31" s="67"/>
      <c r="L31" s="29">
        <f t="shared" ref="L31:N32" si="7">L32</f>
        <v>2.08</v>
      </c>
      <c r="M31" s="29">
        <f t="shared" si="7"/>
        <v>2.669</v>
      </c>
      <c r="N31" s="29">
        <f t="shared" si="7"/>
        <v>2.669</v>
      </c>
      <c r="O31" s="67"/>
      <c r="P31" s="67"/>
      <c r="Q31" s="67">
        <f t="shared" si="0"/>
        <v>2.669</v>
      </c>
      <c r="R31" s="67"/>
      <c r="S31" s="67"/>
      <c r="T31" s="29">
        <f>T32</f>
        <v>0</v>
      </c>
      <c r="U31" s="29">
        <f>U32</f>
        <v>2.669</v>
      </c>
      <c r="V31" s="67">
        <f t="shared" si="1"/>
        <v>2.669</v>
      </c>
      <c r="W31" s="67"/>
      <c r="X31" s="67"/>
      <c r="Y31" s="29">
        <f>Y32</f>
        <v>0</v>
      </c>
      <c r="Z31" s="29">
        <f>Z32</f>
        <v>2.669</v>
      </c>
    </row>
    <row r="32" spans="1:26">
      <c r="A32" s="142" t="s">
        <v>60</v>
      </c>
      <c r="B32" s="72" t="s">
        <v>61</v>
      </c>
      <c r="C32" s="67" t="s">
        <v>29</v>
      </c>
      <c r="D32" s="73"/>
      <c r="E32" s="73"/>
      <c r="F32" s="73"/>
      <c r="G32" s="30">
        <f>G33</f>
        <v>2.08</v>
      </c>
      <c r="H32" s="30">
        <f>H33</f>
        <v>2.669</v>
      </c>
      <c r="I32" s="73"/>
      <c r="J32" s="73"/>
      <c r="K32" s="73"/>
      <c r="L32" s="30">
        <f t="shared" si="7"/>
        <v>2.08</v>
      </c>
      <c r="M32" s="30">
        <f t="shared" si="7"/>
        <v>2.669</v>
      </c>
      <c r="N32" s="30">
        <f t="shared" si="7"/>
        <v>2.669</v>
      </c>
      <c r="O32" s="73"/>
      <c r="P32" s="73"/>
      <c r="Q32" s="73">
        <f t="shared" si="0"/>
        <v>2.669</v>
      </c>
      <c r="R32" s="73"/>
      <c r="S32" s="73"/>
      <c r="T32" s="30">
        <f>T33</f>
        <v>0</v>
      </c>
      <c r="U32" s="30">
        <f>U33</f>
        <v>2.669</v>
      </c>
      <c r="V32" s="73">
        <f t="shared" si="1"/>
        <v>2.669</v>
      </c>
      <c r="W32" s="73"/>
      <c r="X32" s="73"/>
      <c r="Y32" s="30">
        <f>Y33</f>
        <v>0</v>
      </c>
      <c r="Z32" s="30">
        <f>Z33</f>
        <v>2.669</v>
      </c>
    </row>
    <row r="33" spans="1:26" ht="26.25">
      <c r="A33" s="71" t="s">
        <v>429</v>
      </c>
      <c r="B33" s="205" t="s">
        <v>462</v>
      </c>
      <c r="C33" s="73" t="s">
        <v>502</v>
      </c>
      <c r="D33" s="55" t="s">
        <v>139</v>
      </c>
      <c r="E33" s="55">
        <v>2022</v>
      </c>
      <c r="F33" s="55">
        <v>2022</v>
      </c>
      <c r="G33" s="211">
        <v>2.08</v>
      </c>
      <c r="H33" s="211">
        <v>2.669</v>
      </c>
      <c r="I33" s="58">
        <v>42736</v>
      </c>
      <c r="J33" s="55" t="s">
        <v>48</v>
      </c>
      <c r="K33" s="55" t="s">
        <v>48</v>
      </c>
      <c r="L33" s="210">
        <v>2.08</v>
      </c>
      <c r="M33" s="211">
        <v>2.669</v>
      </c>
      <c r="N33" s="211">
        <v>2.669</v>
      </c>
      <c r="O33" s="55" t="s">
        <v>48</v>
      </c>
      <c r="P33" s="55" t="s">
        <v>48</v>
      </c>
      <c r="Q33" s="55">
        <f t="shared" si="0"/>
        <v>2.669</v>
      </c>
      <c r="R33" s="215"/>
      <c r="S33" s="215"/>
      <c r="T33" s="211"/>
      <c r="U33" s="216">
        <v>2.669</v>
      </c>
      <c r="V33" s="55">
        <f t="shared" si="1"/>
        <v>2.669</v>
      </c>
      <c r="W33" s="215"/>
      <c r="X33" s="215"/>
      <c r="Y33" s="211"/>
      <c r="Z33" s="216">
        <v>2.669</v>
      </c>
    </row>
    <row r="34" spans="1:26">
      <c r="A34" s="67">
        <v>2</v>
      </c>
      <c r="B34" s="139" t="s">
        <v>446</v>
      </c>
      <c r="C34" s="67" t="s">
        <v>29</v>
      </c>
      <c r="D34" s="212"/>
      <c r="E34" s="212"/>
      <c r="F34" s="212"/>
      <c r="G34" s="29">
        <f t="shared" ref="G34:H39" si="8">G35</f>
        <v>10.894</v>
      </c>
      <c r="H34" s="29">
        <f t="shared" si="8"/>
        <v>13.977</v>
      </c>
      <c r="I34" s="212"/>
      <c r="J34" s="212"/>
      <c r="K34" s="212"/>
      <c r="L34" s="29">
        <f t="shared" ref="L34:M39" si="9">L35</f>
        <v>10.894</v>
      </c>
      <c r="M34" s="29">
        <f t="shared" si="9"/>
        <v>13.977</v>
      </c>
      <c r="N34" s="29">
        <f t="shared" ref="N34:N39" si="10">N35</f>
        <v>13.977</v>
      </c>
      <c r="O34" s="212"/>
      <c r="P34" s="212"/>
      <c r="Q34" s="212">
        <f t="shared" si="0"/>
        <v>13.977</v>
      </c>
      <c r="R34" s="212"/>
      <c r="S34" s="212"/>
      <c r="T34" s="29">
        <f t="shared" ref="T34:U39" si="11">T35</f>
        <v>7.4398800000000005</v>
      </c>
      <c r="U34" s="29">
        <f t="shared" si="11"/>
        <v>6.5371199999999998</v>
      </c>
      <c r="V34" s="212">
        <f t="shared" si="1"/>
        <v>13.977</v>
      </c>
      <c r="W34" s="212"/>
      <c r="X34" s="212"/>
      <c r="Y34" s="29">
        <f t="shared" ref="Y34:Z39" si="12">Y35</f>
        <v>7.4398800000000005</v>
      </c>
      <c r="Z34" s="29">
        <f t="shared" si="12"/>
        <v>6.5371199999999998</v>
      </c>
    </row>
    <row r="35" spans="1:26" ht="26.25">
      <c r="A35" s="142" t="s">
        <v>447</v>
      </c>
      <c r="B35" s="139" t="s">
        <v>34</v>
      </c>
      <c r="C35" s="67" t="s">
        <v>29</v>
      </c>
      <c r="D35" s="212"/>
      <c r="E35" s="212"/>
      <c r="F35" s="212"/>
      <c r="G35" s="30">
        <f t="shared" si="8"/>
        <v>10.894</v>
      </c>
      <c r="H35" s="30">
        <f t="shared" si="8"/>
        <v>13.977</v>
      </c>
      <c r="I35" s="212"/>
      <c r="J35" s="212"/>
      <c r="K35" s="212"/>
      <c r="L35" s="30">
        <f t="shared" si="9"/>
        <v>10.894</v>
      </c>
      <c r="M35" s="30">
        <f t="shared" si="9"/>
        <v>13.977</v>
      </c>
      <c r="N35" s="30">
        <f t="shared" si="10"/>
        <v>13.977</v>
      </c>
      <c r="O35" s="212"/>
      <c r="P35" s="212"/>
      <c r="Q35" s="212">
        <f t="shared" si="0"/>
        <v>13.977</v>
      </c>
      <c r="R35" s="212"/>
      <c r="S35" s="212"/>
      <c r="T35" s="30">
        <f t="shared" si="11"/>
        <v>7.4398800000000005</v>
      </c>
      <c r="U35" s="30">
        <f t="shared" si="11"/>
        <v>6.5371199999999998</v>
      </c>
      <c r="V35" s="212">
        <f t="shared" si="1"/>
        <v>13.977</v>
      </c>
      <c r="W35" s="212"/>
      <c r="X35" s="212"/>
      <c r="Y35" s="30">
        <f t="shared" si="12"/>
        <v>7.4398800000000005</v>
      </c>
      <c r="Z35" s="30">
        <f t="shared" si="12"/>
        <v>6.5371199999999998</v>
      </c>
    </row>
    <row r="36" spans="1:26">
      <c r="A36" s="142" t="s">
        <v>448</v>
      </c>
      <c r="B36" s="72" t="s">
        <v>36</v>
      </c>
      <c r="C36" s="67" t="s">
        <v>29</v>
      </c>
      <c r="D36" s="212"/>
      <c r="E36" s="212"/>
      <c r="F36" s="212"/>
      <c r="G36" s="30">
        <f t="shared" si="8"/>
        <v>10.894</v>
      </c>
      <c r="H36" s="30">
        <f t="shared" si="8"/>
        <v>13.977</v>
      </c>
      <c r="I36" s="212"/>
      <c r="J36" s="212"/>
      <c r="K36" s="212"/>
      <c r="L36" s="30">
        <f t="shared" si="9"/>
        <v>10.894</v>
      </c>
      <c r="M36" s="30">
        <f t="shared" si="9"/>
        <v>13.977</v>
      </c>
      <c r="N36" s="30">
        <f t="shared" si="10"/>
        <v>13.977</v>
      </c>
      <c r="O36" s="212"/>
      <c r="P36" s="212"/>
      <c r="Q36" s="212">
        <f t="shared" si="0"/>
        <v>13.977</v>
      </c>
      <c r="R36" s="212"/>
      <c r="S36" s="212"/>
      <c r="T36" s="30">
        <f t="shared" si="11"/>
        <v>7.4398800000000005</v>
      </c>
      <c r="U36" s="30">
        <f t="shared" si="11"/>
        <v>6.5371199999999998</v>
      </c>
      <c r="V36" s="212">
        <f t="shared" si="1"/>
        <v>13.977</v>
      </c>
      <c r="W36" s="212"/>
      <c r="X36" s="212"/>
      <c r="Y36" s="30">
        <f t="shared" si="12"/>
        <v>7.4398800000000005</v>
      </c>
      <c r="Z36" s="30">
        <f t="shared" si="12"/>
        <v>6.5371199999999998</v>
      </c>
    </row>
    <row r="37" spans="1:26">
      <c r="A37" s="142" t="s">
        <v>449</v>
      </c>
      <c r="B37" s="72" t="s">
        <v>38</v>
      </c>
      <c r="C37" s="67" t="s">
        <v>29</v>
      </c>
      <c r="D37" s="67"/>
      <c r="E37" s="67"/>
      <c r="F37" s="67"/>
      <c r="G37" s="30">
        <f t="shared" si="8"/>
        <v>10.894</v>
      </c>
      <c r="H37" s="30">
        <f t="shared" si="8"/>
        <v>13.977</v>
      </c>
      <c r="I37" s="67"/>
      <c r="J37" s="67"/>
      <c r="K37" s="67"/>
      <c r="L37" s="30">
        <f t="shared" si="9"/>
        <v>10.894</v>
      </c>
      <c r="M37" s="30">
        <f t="shared" si="9"/>
        <v>13.977</v>
      </c>
      <c r="N37" s="30">
        <f t="shared" si="10"/>
        <v>13.977</v>
      </c>
      <c r="O37" s="67"/>
      <c r="P37" s="67"/>
      <c r="Q37" s="67">
        <f t="shared" si="0"/>
        <v>13.977</v>
      </c>
      <c r="R37" s="67"/>
      <c r="S37" s="67"/>
      <c r="T37" s="30">
        <f t="shared" si="11"/>
        <v>7.4398800000000005</v>
      </c>
      <c r="U37" s="30">
        <f t="shared" si="11"/>
        <v>6.5371199999999998</v>
      </c>
      <c r="V37" s="67">
        <f t="shared" si="1"/>
        <v>13.977</v>
      </c>
      <c r="W37" s="67"/>
      <c r="X37" s="67"/>
      <c r="Y37" s="30">
        <f t="shared" si="12"/>
        <v>7.4398800000000005</v>
      </c>
      <c r="Z37" s="30">
        <f t="shared" si="12"/>
        <v>6.5371199999999998</v>
      </c>
    </row>
    <row r="38" spans="1:26">
      <c r="A38" s="142" t="s">
        <v>450</v>
      </c>
      <c r="B38" s="72" t="s">
        <v>451</v>
      </c>
      <c r="C38" s="67" t="s">
        <v>29</v>
      </c>
      <c r="D38" s="212"/>
      <c r="E38" s="212"/>
      <c r="F38" s="212"/>
      <c r="G38" s="30">
        <f t="shared" si="8"/>
        <v>10.894</v>
      </c>
      <c r="H38" s="30">
        <f t="shared" si="8"/>
        <v>13.977</v>
      </c>
      <c r="I38" s="212"/>
      <c r="J38" s="212"/>
      <c r="K38" s="212"/>
      <c r="L38" s="30">
        <f t="shared" si="9"/>
        <v>10.894</v>
      </c>
      <c r="M38" s="30">
        <f t="shared" si="9"/>
        <v>13.977</v>
      </c>
      <c r="N38" s="30">
        <f t="shared" si="10"/>
        <v>13.977</v>
      </c>
      <c r="O38" s="212"/>
      <c r="P38" s="212"/>
      <c r="Q38" s="212">
        <f t="shared" si="0"/>
        <v>13.977</v>
      </c>
      <c r="R38" s="212"/>
      <c r="S38" s="212"/>
      <c r="T38" s="30">
        <f t="shared" si="11"/>
        <v>7.4398800000000005</v>
      </c>
      <c r="U38" s="30">
        <f t="shared" si="11"/>
        <v>6.5371199999999998</v>
      </c>
      <c r="V38" s="212">
        <f t="shared" si="1"/>
        <v>13.977</v>
      </c>
      <c r="W38" s="212"/>
      <c r="X38" s="212"/>
      <c r="Y38" s="30">
        <f t="shared" si="12"/>
        <v>7.4398800000000005</v>
      </c>
      <c r="Z38" s="30">
        <f t="shared" si="12"/>
        <v>6.5371199999999998</v>
      </c>
    </row>
    <row r="39" spans="1:26">
      <c r="A39" s="142" t="s">
        <v>452</v>
      </c>
      <c r="B39" s="72" t="s">
        <v>453</v>
      </c>
      <c r="C39" s="67" t="s">
        <v>29</v>
      </c>
      <c r="D39" s="212"/>
      <c r="E39" s="212"/>
      <c r="F39" s="212"/>
      <c r="G39" s="30">
        <f t="shared" si="8"/>
        <v>10.894</v>
      </c>
      <c r="H39" s="30">
        <f t="shared" si="8"/>
        <v>13.977</v>
      </c>
      <c r="I39" s="212"/>
      <c r="J39" s="212"/>
      <c r="K39" s="212"/>
      <c r="L39" s="30">
        <f t="shared" si="9"/>
        <v>10.894</v>
      </c>
      <c r="M39" s="30">
        <f t="shared" si="9"/>
        <v>13.977</v>
      </c>
      <c r="N39" s="30">
        <f t="shared" si="10"/>
        <v>13.977</v>
      </c>
      <c r="O39" s="212"/>
      <c r="P39" s="212"/>
      <c r="Q39" s="212">
        <f t="shared" si="0"/>
        <v>13.977</v>
      </c>
      <c r="R39" s="212"/>
      <c r="S39" s="212"/>
      <c r="T39" s="30">
        <f t="shared" si="11"/>
        <v>7.4398800000000005</v>
      </c>
      <c r="U39" s="30">
        <f t="shared" si="11"/>
        <v>6.5371199999999998</v>
      </c>
      <c r="V39" s="212">
        <f t="shared" si="1"/>
        <v>13.977</v>
      </c>
      <c r="W39" s="212"/>
      <c r="X39" s="212"/>
      <c r="Y39" s="30">
        <f t="shared" si="12"/>
        <v>7.4398800000000005</v>
      </c>
      <c r="Z39" s="30">
        <f t="shared" si="12"/>
        <v>6.5371199999999998</v>
      </c>
    </row>
    <row r="40" spans="1:26">
      <c r="A40" s="142" t="s">
        <v>454</v>
      </c>
      <c r="B40" s="72" t="s">
        <v>61</v>
      </c>
      <c r="C40" s="67" t="s">
        <v>29</v>
      </c>
      <c r="D40" s="73"/>
      <c r="E40" s="73"/>
      <c r="F40" s="73"/>
      <c r="G40" s="30">
        <f>SUM(G41:G42)</f>
        <v>10.894</v>
      </c>
      <c r="H40" s="30">
        <f>SUM(H41:H42)</f>
        <v>13.977</v>
      </c>
      <c r="I40" s="73"/>
      <c r="J40" s="73"/>
      <c r="K40" s="73"/>
      <c r="L40" s="30">
        <f>SUM(L41:L42)</f>
        <v>10.894</v>
      </c>
      <c r="M40" s="30">
        <f>SUM(M41:M42)</f>
        <v>13.977</v>
      </c>
      <c r="N40" s="30">
        <f>SUM(N41:N42)</f>
        <v>13.977</v>
      </c>
      <c r="O40" s="73"/>
      <c r="P40" s="73"/>
      <c r="Q40" s="73">
        <f t="shared" si="0"/>
        <v>13.977</v>
      </c>
      <c r="R40" s="73"/>
      <c r="S40" s="73"/>
      <c r="T40" s="30">
        <f>SUM(T41:T42)</f>
        <v>7.4398800000000005</v>
      </c>
      <c r="U40" s="30">
        <f>SUM(U41:U42)</f>
        <v>6.5371199999999998</v>
      </c>
      <c r="V40" s="73">
        <f t="shared" si="1"/>
        <v>13.977</v>
      </c>
      <c r="W40" s="73"/>
      <c r="X40" s="73"/>
      <c r="Y40" s="30">
        <f>SUM(Y41:Y42)</f>
        <v>7.4398800000000005</v>
      </c>
      <c r="Z40" s="30">
        <f>SUM(Z41:Z42)</f>
        <v>6.5371199999999998</v>
      </c>
    </row>
    <row r="41" spans="1:26" ht="25.5">
      <c r="A41" s="143" t="s">
        <v>511</v>
      </c>
      <c r="B41" s="146" t="s">
        <v>504</v>
      </c>
      <c r="C41" s="63" t="s">
        <v>505</v>
      </c>
      <c r="D41" s="55" t="s">
        <v>139</v>
      </c>
      <c r="E41" s="55">
        <v>2022</v>
      </c>
      <c r="F41" s="55">
        <v>2022</v>
      </c>
      <c r="G41" s="31">
        <v>4.6040000000000001</v>
      </c>
      <c r="H41" s="61">
        <v>5.907</v>
      </c>
      <c r="I41" s="58">
        <v>42736</v>
      </c>
      <c r="J41" s="55" t="s">
        <v>48</v>
      </c>
      <c r="K41" s="55" t="s">
        <v>48</v>
      </c>
      <c r="L41" s="31">
        <v>4.6040000000000001</v>
      </c>
      <c r="M41" s="31">
        <v>5.907</v>
      </c>
      <c r="N41" s="31">
        <v>5.907</v>
      </c>
      <c r="O41" s="55" t="s">
        <v>48</v>
      </c>
      <c r="P41" s="55" t="s">
        <v>48</v>
      </c>
      <c r="Q41" s="55">
        <f t="shared" si="0"/>
        <v>5.907</v>
      </c>
      <c r="R41" s="63"/>
      <c r="S41" s="63"/>
      <c r="T41" s="61"/>
      <c r="U41" s="61">
        <v>5.907</v>
      </c>
      <c r="V41" s="55">
        <f t="shared" si="1"/>
        <v>5.907</v>
      </c>
      <c r="W41" s="63"/>
      <c r="X41" s="63"/>
      <c r="Y41" s="61"/>
      <c r="Z41" s="61">
        <v>5.907</v>
      </c>
    </row>
    <row r="42" spans="1:26" ht="25.5">
      <c r="A42" s="143" t="s">
        <v>512</v>
      </c>
      <c r="B42" s="146" t="s">
        <v>507</v>
      </c>
      <c r="C42" s="63" t="s">
        <v>508</v>
      </c>
      <c r="D42" s="55" t="s">
        <v>139</v>
      </c>
      <c r="E42" s="55">
        <v>2022</v>
      </c>
      <c r="F42" s="55">
        <v>2022</v>
      </c>
      <c r="G42" s="31">
        <v>6.29</v>
      </c>
      <c r="H42" s="61">
        <v>8.07</v>
      </c>
      <c r="I42" s="58">
        <v>42736</v>
      </c>
      <c r="J42" s="55" t="s">
        <v>48</v>
      </c>
      <c r="K42" s="55" t="s">
        <v>48</v>
      </c>
      <c r="L42" s="31">
        <v>6.29</v>
      </c>
      <c r="M42" s="31">
        <v>8.07</v>
      </c>
      <c r="N42" s="31">
        <v>8.07</v>
      </c>
      <c r="O42" s="55" t="s">
        <v>48</v>
      </c>
      <c r="P42" s="55" t="s">
        <v>48</v>
      </c>
      <c r="Q42" s="55">
        <f t="shared" si="0"/>
        <v>8.07</v>
      </c>
      <c r="R42" s="63"/>
      <c r="S42" s="63"/>
      <c r="T42" s="61">
        <f>8.07-U42</f>
        <v>7.4398800000000005</v>
      </c>
      <c r="U42" s="61">
        <f>0.534*1.18</f>
        <v>0.63012000000000001</v>
      </c>
      <c r="V42" s="55">
        <f t="shared" si="1"/>
        <v>8.07</v>
      </c>
      <c r="W42" s="63"/>
      <c r="X42" s="63"/>
      <c r="Y42" s="61">
        <f>8.07-Z42</f>
        <v>7.4398800000000005</v>
      </c>
      <c r="Z42" s="61">
        <f>0.534*1.18</f>
        <v>0.63012000000000001</v>
      </c>
    </row>
    <row r="43" spans="1:26">
      <c r="A43" s="155"/>
      <c r="B43" s="156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</row>
    <row r="44" spans="1:26">
      <c r="A44" s="155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</row>
    <row r="45" spans="1:26">
      <c r="A45" s="155"/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</row>
    <row r="46" spans="1:26">
      <c r="A46" s="155"/>
      <c r="B46" s="156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</row>
    <row r="47" spans="1:26">
      <c r="A47" s="155"/>
      <c r="B47" s="156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</row>
    <row r="48" spans="1:26">
      <c r="A48" s="155"/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</row>
    <row r="49" spans="1:26">
      <c r="A49" s="155"/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</row>
    <row r="50" spans="1:26">
      <c r="A50" s="155"/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</row>
    <row r="51" spans="1:26">
      <c r="A51" s="155"/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</row>
    <row r="52" spans="1:26">
      <c r="A52" s="155"/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</row>
    <row r="53" spans="1:26">
      <c r="A53" s="155"/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>
      <c r="A54" s="155"/>
      <c r="B54" s="156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</row>
    <row r="55" spans="1:26">
      <c r="A55" s="155"/>
      <c r="B55" s="156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</row>
    <row r="56" spans="1:26">
      <c r="A56" s="155"/>
      <c r="B56" s="156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</row>
    <row r="57" spans="1:26">
      <c r="A57" s="155"/>
      <c r="B57" s="156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</row>
    <row r="58" spans="1:26">
      <c r="A58" s="155"/>
      <c r="B58" s="156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</row>
    <row r="59" spans="1:26">
      <c r="A59" s="155"/>
      <c r="B59" s="156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</row>
    <row r="60" spans="1:26">
      <c r="A60" s="155"/>
      <c r="B60" s="156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</row>
    <row r="61" spans="1:26">
      <c r="A61" s="155"/>
      <c r="B61" s="156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</row>
    <row r="62" spans="1:26">
      <c r="A62" s="155"/>
      <c r="B62" s="156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</row>
    <row r="63" spans="1:26">
      <c r="A63" s="155"/>
      <c r="B63" s="156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</row>
    <row r="64" spans="1:26">
      <c r="A64" s="155"/>
      <c r="B64" s="156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</row>
    <row r="65" spans="1:26">
      <c r="A65" s="155"/>
      <c r="B65" s="156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</row>
    <row r="66" spans="1:26">
      <c r="A66" s="155"/>
      <c r="B66" s="156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</row>
    <row r="67" spans="1:26">
      <c r="A67" s="155"/>
      <c r="B67" s="156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</row>
    <row r="68" spans="1:26">
      <c r="A68" s="155"/>
      <c r="B68" s="156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</row>
    <row r="69" spans="1:26">
      <c r="A69" s="155"/>
      <c r="B69" s="156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</row>
    <row r="70" spans="1:26">
      <c r="A70" s="155"/>
      <c r="B70" s="156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</row>
    <row r="71" spans="1:26">
      <c r="A71" s="155"/>
      <c r="B71" s="156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</row>
    <row r="72" spans="1:26">
      <c r="A72" s="155"/>
      <c r="B72" s="156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</row>
    <row r="73" spans="1:26">
      <c r="A73" s="155"/>
      <c r="B73" s="156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</row>
    <row r="74" spans="1:26">
      <c r="A74" s="155"/>
      <c r="B74" s="156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</row>
    <row r="75" spans="1:26">
      <c r="A75" s="155"/>
      <c r="B75" s="156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</row>
    <row r="76" spans="1:26">
      <c r="A76" s="155"/>
      <c r="B76" s="156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</row>
    <row r="77" spans="1:26">
      <c r="A77" s="155"/>
      <c r="B77" s="156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</row>
    <row r="78" spans="1:26">
      <c r="A78" s="155"/>
      <c r="B78" s="156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</row>
    <row r="79" spans="1:26">
      <c r="A79" s="155"/>
      <c r="B79" s="156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</row>
    <row r="80" spans="1:26">
      <c r="A80" s="155"/>
      <c r="B80" s="156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</row>
    <row r="82" spans="1:77" ht="55.5" customHeight="1">
      <c r="A82" s="320" t="s">
        <v>388</v>
      </c>
      <c r="B82" s="320"/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129"/>
      <c r="N82" s="129"/>
    </row>
    <row r="83" spans="1:77" ht="40.5" customHeight="1">
      <c r="A83" s="321" t="s">
        <v>389</v>
      </c>
      <c r="B83" s="321"/>
      <c r="C83" s="321"/>
      <c r="D83" s="321"/>
      <c r="E83" s="321"/>
      <c r="F83" s="321"/>
      <c r="G83" s="321"/>
      <c r="H83" s="321"/>
      <c r="I83" s="321"/>
      <c r="J83" s="321"/>
      <c r="K83" s="321"/>
      <c r="L83" s="321"/>
      <c r="M83" s="128"/>
      <c r="N83" s="128"/>
    </row>
    <row r="84" spans="1:77" ht="57.75" customHeight="1">
      <c r="A84" s="321" t="s">
        <v>392</v>
      </c>
      <c r="B84" s="321"/>
      <c r="C84" s="321"/>
      <c r="D84" s="321"/>
      <c r="E84" s="321"/>
      <c r="F84" s="321"/>
      <c r="G84" s="321"/>
      <c r="H84" s="321"/>
      <c r="I84" s="321"/>
      <c r="J84" s="321"/>
      <c r="K84" s="321"/>
      <c r="L84" s="321"/>
      <c r="M84" s="128"/>
      <c r="N84" s="128"/>
    </row>
    <row r="85" spans="1:77" ht="37.5" customHeight="1">
      <c r="A85" s="321" t="s">
        <v>393</v>
      </c>
      <c r="B85" s="321"/>
      <c r="C85" s="321"/>
      <c r="D85" s="321"/>
      <c r="E85" s="321"/>
      <c r="F85" s="321"/>
      <c r="G85" s="321"/>
      <c r="H85" s="321"/>
      <c r="I85" s="321"/>
      <c r="J85" s="321"/>
      <c r="K85" s="321"/>
      <c r="L85" s="321"/>
      <c r="M85" s="128"/>
      <c r="N85" s="128"/>
    </row>
    <row r="86" spans="1:77" ht="53.25" customHeight="1">
      <c r="A86" s="321"/>
      <c r="B86" s="321"/>
      <c r="C86" s="321"/>
      <c r="D86" s="321"/>
      <c r="E86" s="321"/>
      <c r="F86" s="321"/>
      <c r="G86" s="321"/>
      <c r="H86" s="321"/>
      <c r="I86" s="321"/>
      <c r="J86" s="321"/>
      <c r="K86" s="321"/>
      <c r="L86" s="321"/>
      <c r="M86" s="128"/>
      <c r="N86" s="128"/>
      <c r="O86" s="129"/>
    </row>
    <row r="87" spans="1:77">
      <c r="A87" s="325"/>
      <c r="B87" s="325"/>
      <c r="C87" s="325"/>
      <c r="D87" s="325"/>
      <c r="E87" s="325"/>
      <c r="F87" s="325"/>
      <c r="G87" s="325"/>
      <c r="H87" s="325"/>
      <c r="I87" s="325"/>
      <c r="J87" s="325"/>
      <c r="K87" s="325"/>
      <c r="L87" s="325"/>
    </row>
    <row r="88" spans="1:77" s="1" customFormat="1">
      <c r="A88" s="24"/>
      <c r="B88" s="326"/>
      <c r="C88" s="326"/>
      <c r="D88" s="326"/>
      <c r="E88" s="326"/>
      <c r="F88" s="326"/>
      <c r="G88" s="326"/>
      <c r="H88" s="326"/>
      <c r="I88" s="326"/>
      <c r="J88" s="326"/>
      <c r="K88" s="326"/>
      <c r="L88" s="326"/>
      <c r="M88" s="326"/>
      <c r="N88" s="326"/>
      <c r="O88" s="326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</row>
    <row r="89" spans="1:77" s="1" customFormat="1">
      <c r="A89" s="24"/>
      <c r="B89" s="327"/>
      <c r="C89" s="327"/>
      <c r="D89" s="327"/>
      <c r="E89" s="327"/>
      <c r="F89" s="327"/>
      <c r="G89" s="327"/>
      <c r="H89" s="327"/>
      <c r="I89" s="327"/>
      <c r="J89" s="327"/>
      <c r="K89" s="327"/>
      <c r="L89" s="327"/>
      <c r="M89" s="327"/>
      <c r="N89" s="327"/>
      <c r="O89" s="327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</row>
    <row r="90" spans="1:77" s="1" customFormat="1">
      <c r="A90" s="24"/>
      <c r="B90" s="326"/>
      <c r="C90" s="326"/>
      <c r="D90" s="326"/>
      <c r="E90" s="326"/>
      <c r="F90" s="326"/>
      <c r="G90" s="326"/>
      <c r="H90" s="326"/>
      <c r="I90" s="326"/>
      <c r="J90" s="326"/>
      <c r="K90" s="326"/>
      <c r="L90" s="326"/>
      <c r="M90" s="326"/>
      <c r="N90" s="326"/>
      <c r="O90" s="326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</row>
    <row r="91" spans="1:77" s="1" customFormat="1">
      <c r="A91" s="24"/>
      <c r="B91" s="328"/>
      <c r="C91" s="328"/>
      <c r="D91" s="328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328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</row>
    <row r="92" spans="1:77" s="1" customFormat="1">
      <c r="A92" s="24"/>
      <c r="B92" s="158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</row>
    <row r="93" spans="1:77" s="1" customFormat="1">
      <c r="A93" s="24"/>
      <c r="B93" s="324"/>
      <c r="C93" s="324"/>
      <c r="D93" s="324"/>
      <c r="E93" s="324"/>
      <c r="F93" s="324"/>
      <c r="G93" s="324"/>
      <c r="H93" s="324"/>
      <c r="I93" s="324"/>
      <c r="J93" s="324"/>
      <c r="K93" s="324"/>
      <c r="L93" s="324"/>
      <c r="M93" s="324"/>
      <c r="N93" s="324"/>
      <c r="O93" s="3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</row>
  </sheetData>
  <mergeCells count="48">
    <mergeCell ref="B93:O93"/>
    <mergeCell ref="A86:L86"/>
    <mergeCell ref="A87:L87"/>
    <mergeCell ref="B88:O88"/>
    <mergeCell ref="B89:O89"/>
    <mergeCell ref="B90:O90"/>
    <mergeCell ref="B91:O91"/>
    <mergeCell ref="A82:L82"/>
    <mergeCell ref="A83:L83"/>
    <mergeCell ref="A84:L84"/>
    <mergeCell ref="A85:L85"/>
    <mergeCell ref="Y29:Y30"/>
    <mergeCell ref="L29:L30"/>
    <mergeCell ref="M29:M30"/>
    <mergeCell ref="N29:N30"/>
    <mergeCell ref="I29:I30"/>
    <mergeCell ref="J29:J30"/>
    <mergeCell ref="K29:K30"/>
    <mergeCell ref="D29:D30"/>
    <mergeCell ref="E29:E30"/>
    <mergeCell ref="F29:F30"/>
    <mergeCell ref="G29:G30"/>
    <mergeCell ref="H29:H30"/>
    <mergeCell ref="Q8:U8"/>
    <mergeCell ref="V8:Z9"/>
    <mergeCell ref="Z29:Z30"/>
    <mergeCell ref="V29:V30"/>
    <mergeCell ref="O29:O30"/>
    <mergeCell ref="P29:P30"/>
    <mergeCell ref="Q29:Q30"/>
    <mergeCell ref="T29:T30"/>
    <mergeCell ref="U29:U30"/>
    <mergeCell ref="A7:U7"/>
    <mergeCell ref="A8:A10"/>
    <mergeCell ref="B8:B10"/>
    <mergeCell ref="C8:C10"/>
    <mergeCell ref="D8:D10"/>
    <mergeCell ref="E8:E10"/>
    <mergeCell ref="F8:F9"/>
    <mergeCell ref="G8:I8"/>
    <mergeCell ref="G9:I9"/>
    <mergeCell ref="L9:M9"/>
    <mergeCell ref="Q9:U9"/>
    <mergeCell ref="J8:J10"/>
    <mergeCell ref="K8:K10"/>
    <mergeCell ref="L8:M8"/>
    <mergeCell ref="N8:N9"/>
    <mergeCell ref="O8:P9"/>
  </mergeCells>
  <printOptions horizontalCentered="1"/>
  <pageMargins left="0.39370078740157483" right="0" top="0.78740157480314965" bottom="0" header="0" footer="0"/>
  <pageSetup paperSize="9" scale="44" fitToHeight="0" orientation="landscape" r:id="rId1"/>
  <headerFooter differentFirst="1">
    <oddHeader>&amp;C&amp;P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W42"/>
  <sheetViews>
    <sheetView topLeftCell="G1" zoomScale="70" zoomScaleNormal="70" zoomScaleSheetLayoutView="79" workbookViewId="0">
      <selection activeCell="R2" sqref="R2"/>
    </sheetView>
  </sheetViews>
  <sheetFormatPr defaultRowHeight="12.75"/>
  <cols>
    <col min="1" max="1" width="10.875" style="24" customWidth="1"/>
    <col min="2" max="2" width="56.125" style="24" customWidth="1"/>
    <col min="3" max="3" width="32.125" style="24" customWidth="1"/>
    <col min="4" max="4" width="7.625" style="24" customWidth="1"/>
    <col min="5" max="5" width="7.25" style="24" customWidth="1"/>
    <col min="6" max="6" width="13" style="24" customWidth="1"/>
    <col min="7" max="7" width="18" style="24" customWidth="1"/>
    <col min="8" max="8" width="19" style="24" customWidth="1"/>
    <col min="9" max="9" width="8.375" style="24" customWidth="1"/>
    <col min="10" max="10" width="7.5" style="24" customWidth="1"/>
    <col min="11" max="11" width="9.5" style="24" customWidth="1"/>
    <col min="12" max="12" width="8.75" style="24" customWidth="1"/>
    <col min="13" max="13" width="9.25" style="24" customWidth="1"/>
    <col min="14" max="14" width="11.25" style="24" customWidth="1"/>
    <col min="15" max="15" width="12.375" style="24" customWidth="1"/>
    <col min="16" max="16" width="11.75" style="24" customWidth="1"/>
    <col min="17" max="17" width="12.25" style="24" customWidth="1"/>
    <col min="18" max="18" width="14.125" style="24" customWidth="1"/>
    <col min="19" max="19" width="7.125" style="24" customWidth="1"/>
    <col min="20" max="20" width="6" style="24" customWidth="1"/>
    <col min="21" max="21" width="8.375" style="24" customWidth="1"/>
    <col min="22" max="22" width="5.625" style="24" customWidth="1"/>
    <col min="23" max="23" width="7.375" style="24" customWidth="1"/>
    <col min="24" max="24" width="10" style="24" customWidth="1"/>
    <col min="25" max="25" width="7.875" style="24" customWidth="1"/>
    <col min="26" max="26" width="6.75" style="24" customWidth="1"/>
    <col min="27" max="27" width="9" style="24" customWidth="1"/>
    <col min="28" max="28" width="6.125" style="24" customWidth="1"/>
    <col min="29" max="29" width="6.75" style="24" customWidth="1"/>
    <col min="30" max="30" width="9.375" style="24" customWidth="1"/>
    <col min="31" max="31" width="7.375" style="24" customWidth="1"/>
    <col min="32" max="38" width="7.25" style="24" customWidth="1"/>
    <col min="39" max="39" width="8.625" style="24" customWidth="1"/>
    <col min="40" max="40" width="6.125" style="24" customWidth="1"/>
    <col min="41" max="41" width="6.875" style="24" customWidth="1"/>
    <col min="42" max="42" width="9.625" style="24" customWidth="1"/>
    <col min="43" max="43" width="6.75" style="24" customWidth="1"/>
    <col min="44" max="44" width="7.75" style="24" customWidth="1"/>
    <col min="45" max="16384" width="9" style="24"/>
  </cols>
  <sheetData>
    <row r="1" spans="1:49" s="1" customFormat="1" ht="15.75">
      <c r="R1" s="25" t="s">
        <v>528</v>
      </c>
    </row>
    <row r="2" spans="1:49" s="1" customFormat="1" ht="15.75">
      <c r="R2" s="26" t="s">
        <v>211</v>
      </c>
    </row>
    <row r="3" spans="1:49" s="1" customFormat="1" ht="15.75"/>
    <row r="4" spans="1:49" s="1" customFormat="1" ht="18.75">
      <c r="F4" s="12" t="s">
        <v>216</v>
      </c>
      <c r="G4" s="12"/>
      <c r="H4" s="12"/>
      <c r="I4" s="12"/>
      <c r="J4" s="12"/>
      <c r="K4" s="12"/>
      <c r="L4" s="12"/>
      <c r="M4" s="12"/>
    </row>
    <row r="5" spans="1:49" s="1" customFormat="1" ht="18.75">
      <c r="B5" s="12"/>
      <c r="C5" s="12"/>
      <c r="D5" s="12" t="s">
        <v>524</v>
      </c>
      <c r="E5" s="12"/>
      <c r="F5" s="12"/>
      <c r="H5" s="12"/>
      <c r="I5" s="12"/>
      <c r="J5" s="12"/>
      <c r="K5" s="12"/>
      <c r="L5" s="12"/>
      <c r="M5" s="12"/>
    </row>
    <row r="6" spans="1:49" s="1" customFormat="1" ht="18.75">
      <c r="A6" s="13"/>
      <c r="B6" s="13"/>
      <c r="C6" s="13"/>
      <c r="D6" s="13"/>
      <c r="E6" s="13"/>
      <c r="F6" s="12" t="s">
        <v>212</v>
      </c>
      <c r="G6" s="12"/>
      <c r="H6" s="12"/>
      <c r="I6" s="12"/>
      <c r="J6" s="12"/>
      <c r="K6" s="12"/>
      <c r="L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49">
      <c r="A7" s="329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</row>
    <row r="8" spans="1:49" ht="72.75" customHeight="1">
      <c r="A8" s="235" t="s">
        <v>1</v>
      </c>
      <c r="B8" s="235" t="s">
        <v>2</v>
      </c>
      <c r="C8" s="235" t="s">
        <v>3</v>
      </c>
      <c r="D8" s="330" t="s">
        <v>142</v>
      </c>
      <c r="E8" s="330" t="s">
        <v>117</v>
      </c>
      <c r="F8" s="235" t="s">
        <v>143</v>
      </c>
      <c r="G8" s="235" t="s">
        <v>218</v>
      </c>
      <c r="H8" s="235" t="s">
        <v>513</v>
      </c>
      <c r="I8" s="235" t="s">
        <v>146</v>
      </c>
      <c r="J8" s="235"/>
      <c r="K8" s="235"/>
      <c r="L8" s="235"/>
      <c r="M8" s="235"/>
      <c r="N8" s="235" t="s">
        <v>147</v>
      </c>
      <c r="O8" s="235"/>
      <c r="P8" s="235"/>
      <c r="Q8" s="235"/>
      <c r="R8" s="235" t="s">
        <v>514</v>
      </c>
    </row>
    <row r="9" spans="1:49" ht="66" customHeight="1">
      <c r="A9" s="235"/>
      <c r="B9" s="235"/>
      <c r="C9" s="235"/>
      <c r="D9" s="330"/>
      <c r="E9" s="330"/>
      <c r="F9" s="235"/>
      <c r="G9" s="235"/>
      <c r="H9" s="235"/>
      <c r="I9" s="235" t="s">
        <v>213</v>
      </c>
      <c r="J9" s="235"/>
      <c r="K9" s="235"/>
      <c r="L9" s="235"/>
      <c r="M9" s="235"/>
      <c r="N9" s="235" t="s">
        <v>515</v>
      </c>
      <c r="O9" s="235"/>
      <c r="P9" s="235" t="s">
        <v>516</v>
      </c>
      <c r="Q9" s="235"/>
      <c r="R9" s="235"/>
    </row>
    <row r="10" spans="1:49" ht="135" customHeight="1">
      <c r="A10" s="235"/>
      <c r="B10" s="235"/>
      <c r="C10" s="235"/>
      <c r="D10" s="330"/>
      <c r="E10" s="330"/>
      <c r="F10" s="55" t="s">
        <v>213</v>
      </c>
      <c r="G10" s="55" t="s">
        <v>213</v>
      </c>
      <c r="H10" s="235"/>
      <c r="I10" s="53" t="s">
        <v>151</v>
      </c>
      <c r="J10" s="53" t="s">
        <v>152</v>
      </c>
      <c r="K10" s="53" t="s">
        <v>153</v>
      </c>
      <c r="L10" s="54" t="s">
        <v>154</v>
      </c>
      <c r="M10" s="54" t="s">
        <v>155</v>
      </c>
      <c r="N10" s="53" t="s">
        <v>156</v>
      </c>
      <c r="O10" s="53" t="s">
        <v>157</v>
      </c>
      <c r="P10" s="53" t="s">
        <v>156</v>
      </c>
      <c r="Q10" s="53" t="s">
        <v>157</v>
      </c>
      <c r="R10" s="55" t="s">
        <v>217</v>
      </c>
    </row>
    <row r="11" spans="1:49" ht="19.5" hidden="1" customHeight="1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8</v>
      </c>
      <c r="H11" s="55">
        <v>10</v>
      </c>
      <c r="I11" s="55">
        <v>11</v>
      </c>
      <c r="J11" s="55">
        <v>12</v>
      </c>
      <c r="K11" s="55">
        <v>13</v>
      </c>
      <c r="L11" s="55">
        <v>14</v>
      </c>
      <c r="M11" s="55">
        <v>15</v>
      </c>
      <c r="N11" s="55">
        <v>21</v>
      </c>
      <c r="O11" s="55">
        <v>22</v>
      </c>
      <c r="P11" s="55">
        <v>23</v>
      </c>
      <c r="Q11" s="55">
        <v>24</v>
      </c>
      <c r="R11" s="55">
        <v>27</v>
      </c>
    </row>
    <row r="12" spans="1:49">
      <c r="A12" s="67"/>
      <c r="B12" s="139" t="s">
        <v>28</v>
      </c>
      <c r="C12" s="29" t="s">
        <v>29</v>
      </c>
      <c r="D12" s="29"/>
      <c r="E12" s="29"/>
      <c r="F12" s="29"/>
      <c r="G12" s="29">
        <f>G15+G34</f>
        <v>27.672881355932205</v>
      </c>
      <c r="H12" s="29"/>
      <c r="I12" s="29">
        <f>I15+I34</f>
        <v>27.672881355932205</v>
      </c>
      <c r="J12" s="29"/>
      <c r="K12" s="29"/>
      <c r="L12" s="29">
        <f>L15+L34</f>
        <v>27.672881355932205</v>
      </c>
      <c r="M12" s="29"/>
      <c r="N12" s="29"/>
      <c r="O12" s="29"/>
      <c r="P12" s="29"/>
      <c r="Q12" s="29"/>
      <c r="R12" s="29">
        <f>R15+R34</f>
        <v>27.672881355932205</v>
      </c>
    </row>
    <row r="13" spans="1:49">
      <c r="A13" s="67"/>
      <c r="B13" s="140" t="s">
        <v>30</v>
      </c>
      <c r="C13" s="30" t="s">
        <v>29</v>
      </c>
      <c r="D13" s="30"/>
      <c r="E13" s="30"/>
      <c r="F13" s="30"/>
      <c r="G13" s="30">
        <f>G21+G24+G28</f>
        <v>13.566101694915256</v>
      </c>
      <c r="H13" s="30"/>
      <c r="I13" s="30">
        <f>I21+I24+I28</f>
        <v>13.566101694915256</v>
      </c>
      <c r="J13" s="30"/>
      <c r="K13" s="30"/>
      <c r="L13" s="30">
        <f>L21+L24+L28</f>
        <v>13.566101694915256</v>
      </c>
      <c r="M13" s="30"/>
      <c r="N13" s="30"/>
      <c r="O13" s="30"/>
      <c r="P13" s="30"/>
      <c r="Q13" s="30"/>
      <c r="R13" s="30">
        <f>R21+R24+R28</f>
        <v>13.566101694915256</v>
      </c>
    </row>
    <row r="14" spans="1:49">
      <c r="A14" s="67"/>
      <c r="B14" s="140" t="s">
        <v>31</v>
      </c>
      <c r="C14" s="30" t="s">
        <v>29</v>
      </c>
      <c r="D14" s="30"/>
      <c r="E14" s="30"/>
      <c r="F14" s="30"/>
      <c r="G14" s="30">
        <f>G32+G40</f>
        <v>14.106779661016951</v>
      </c>
      <c r="H14" s="30"/>
      <c r="I14" s="30">
        <f>I32+I40</f>
        <v>14.106779661016951</v>
      </c>
      <c r="J14" s="30"/>
      <c r="K14" s="30"/>
      <c r="L14" s="30">
        <f>L32+L40</f>
        <v>14.106779661016951</v>
      </c>
      <c r="M14" s="30"/>
      <c r="N14" s="30"/>
      <c r="O14" s="30"/>
      <c r="P14" s="30"/>
      <c r="Q14" s="30"/>
      <c r="R14" s="30">
        <f>R32+R40</f>
        <v>14.106779661016951</v>
      </c>
    </row>
    <row r="15" spans="1:49">
      <c r="A15" s="141">
        <v>1</v>
      </c>
      <c r="B15" s="139" t="s">
        <v>32</v>
      </c>
      <c r="C15" s="29" t="s">
        <v>29</v>
      </c>
      <c r="D15" s="29"/>
      <c r="E15" s="29"/>
      <c r="F15" s="29"/>
      <c r="G15" s="29">
        <f>G16</f>
        <v>15.827966101694917</v>
      </c>
      <c r="H15" s="29"/>
      <c r="I15" s="29">
        <f>I16</f>
        <v>15.827966101694917</v>
      </c>
      <c r="J15" s="29"/>
      <c r="K15" s="29"/>
      <c r="L15" s="29">
        <f>L16</f>
        <v>15.827966101694917</v>
      </c>
      <c r="M15" s="29"/>
      <c r="N15" s="29"/>
      <c r="O15" s="29"/>
      <c r="P15" s="29"/>
      <c r="Q15" s="29"/>
      <c r="R15" s="29">
        <f>R16</f>
        <v>15.827966101694917</v>
      </c>
    </row>
    <row r="16" spans="1:49" ht="31.5" customHeight="1">
      <c r="A16" s="142" t="s">
        <v>33</v>
      </c>
      <c r="B16" s="139" t="s">
        <v>34</v>
      </c>
      <c r="C16" s="29" t="s">
        <v>29</v>
      </c>
      <c r="D16" s="29"/>
      <c r="E16" s="29"/>
      <c r="F16" s="29"/>
      <c r="G16" s="29">
        <f>G17+G30</f>
        <v>15.827966101694917</v>
      </c>
      <c r="H16" s="29"/>
      <c r="I16" s="29">
        <f>I17+I30</f>
        <v>15.827966101694917</v>
      </c>
      <c r="J16" s="29"/>
      <c r="K16" s="29"/>
      <c r="L16" s="29">
        <f>L17+L30</f>
        <v>15.827966101694917</v>
      </c>
      <c r="M16" s="29"/>
      <c r="N16" s="29"/>
      <c r="O16" s="29"/>
      <c r="P16" s="29"/>
      <c r="Q16" s="29"/>
      <c r="R16" s="29">
        <f>R17+R30</f>
        <v>15.827966101694917</v>
      </c>
    </row>
    <row r="17" spans="1:18">
      <c r="A17" s="142" t="s">
        <v>35</v>
      </c>
      <c r="B17" s="72" t="s">
        <v>36</v>
      </c>
      <c r="C17" s="29" t="s">
        <v>29</v>
      </c>
      <c r="D17" s="29"/>
      <c r="E17" s="29"/>
      <c r="F17" s="29"/>
      <c r="G17" s="29">
        <f>G18+G31</f>
        <v>15.827966101694917</v>
      </c>
      <c r="H17" s="29"/>
      <c r="I17" s="29">
        <f>I18+I31</f>
        <v>15.827966101694917</v>
      </c>
      <c r="J17" s="29"/>
      <c r="K17" s="29"/>
      <c r="L17" s="29">
        <f>L18+L31</f>
        <v>15.827966101694917</v>
      </c>
      <c r="M17" s="29"/>
      <c r="N17" s="29"/>
      <c r="O17" s="29"/>
      <c r="P17" s="29"/>
      <c r="Q17" s="29"/>
      <c r="R17" s="29">
        <f>R18+R31</f>
        <v>15.827966101694917</v>
      </c>
    </row>
    <row r="18" spans="1:18">
      <c r="A18" s="142" t="s">
        <v>37</v>
      </c>
      <c r="B18" s="72" t="s">
        <v>38</v>
      </c>
      <c r="C18" s="29" t="s">
        <v>29</v>
      </c>
      <c r="D18" s="29"/>
      <c r="E18" s="29"/>
      <c r="F18" s="29"/>
      <c r="G18" s="29">
        <f>G19+G26</f>
        <v>13.566101694915256</v>
      </c>
      <c r="H18" s="29"/>
      <c r="I18" s="29">
        <f>I19+I26</f>
        <v>13.566101694915256</v>
      </c>
      <c r="J18" s="29"/>
      <c r="K18" s="29"/>
      <c r="L18" s="29">
        <f>L19+L26</f>
        <v>13.566101694915256</v>
      </c>
      <c r="M18" s="29"/>
      <c r="N18" s="29"/>
      <c r="O18" s="29"/>
      <c r="P18" s="29"/>
      <c r="Q18" s="29"/>
      <c r="R18" s="29">
        <f>R19+R26</f>
        <v>13.566101694915256</v>
      </c>
    </row>
    <row r="19" spans="1:18">
      <c r="A19" s="142" t="s">
        <v>39</v>
      </c>
      <c r="B19" s="72" t="s">
        <v>40</v>
      </c>
      <c r="C19" s="29" t="s">
        <v>29</v>
      </c>
      <c r="D19" s="29"/>
      <c r="E19" s="29"/>
      <c r="F19" s="29"/>
      <c r="G19" s="29">
        <f>G20+G23</f>
        <v>1.7966101694915255</v>
      </c>
      <c r="H19" s="29"/>
      <c r="I19" s="29">
        <f>I20+I23</f>
        <v>1.7966101694915255</v>
      </c>
      <c r="J19" s="29"/>
      <c r="K19" s="29"/>
      <c r="L19" s="29">
        <f>L20+L23</f>
        <v>1.7966101694915255</v>
      </c>
      <c r="M19" s="29"/>
      <c r="N19" s="29"/>
      <c r="O19" s="29"/>
      <c r="P19" s="29"/>
      <c r="Q19" s="29"/>
      <c r="R19" s="29">
        <f>R20+R23</f>
        <v>1.7966101694915255</v>
      </c>
    </row>
    <row r="20" spans="1:18">
      <c r="A20" s="70" t="s">
        <v>41</v>
      </c>
      <c r="B20" s="72" t="s">
        <v>42</v>
      </c>
      <c r="C20" s="30" t="s">
        <v>29</v>
      </c>
      <c r="D20" s="30"/>
      <c r="E20" s="30"/>
      <c r="F20" s="30"/>
      <c r="G20" s="30">
        <f>G21</f>
        <v>1.1677966101694914</v>
      </c>
      <c r="H20" s="30"/>
      <c r="I20" s="30">
        <f>I21</f>
        <v>1.1677966101694914</v>
      </c>
      <c r="J20" s="30"/>
      <c r="K20" s="30"/>
      <c r="L20" s="30">
        <f>L21</f>
        <v>1.1677966101694914</v>
      </c>
      <c r="M20" s="30"/>
      <c r="N20" s="30"/>
      <c r="O20" s="30"/>
      <c r="P20" s="30"/>
      <c r="Q20" s="30"/>
      <c r="R20" s="30">
        <f>R21</f>
        <v>1.1677966101694914</v>
      </c>
    </row>
    <row r="21" spans="1:18">
      <c r="A21" s="70" t="s">
        <v>43</v>
      </c>
      <c r="B21" s="72" t="s">
        <v>44</v>
      </c>
      <c r="C21" s="73" t="s">
        <v>29</v>
      </c>
      <c r="D21" s="73"/>
      <c r="E21" s="73"/>
      <c r="F21" s="73"/>
      <c r="G21" s="30">
        <f>SUM(G22:G22)</f>
        <v>1.1677966101694914</v>
      </c>
      <c r="H21" s="73"/>
      <c r="I21" s="30">
        <f>SUM(I22:I22)</f>
        <v>1.1677966101694914</v>
      </c>
      <c r="J21" s="73"/>
      <c r="K21" s="73"/>
      <c r="L21" s="30">
        <f>SUM(L22:L22)</f>
        <v>1.1677966101694914</v>
      </c>
      <c r="M21" s="73"/>
      <c r="N21" s="73"/>
      <c r="O21" s="73"/>
      <c r="P21" s="73"/>
      <c r="Q21" s="73"/>
      <c r="R21" s="30">
        <f>SUM(R22:R22)</f>
        <v>1.1677966101694914</v>
      </c>
    </row>
    <row r="22" spans="1:18">
      <c r="A22" s="143" t="s">
        <v>485</v>
      </c>
      <c r="B22" s="74" t="s">
        <v>486</v>
      </c>
      <c r="C22" s="55" t="s">
        <v>487</v>
      </c>
      <c r="D22" s="55" t="s">
        <v>139</v>
      </c>
      <c r="E22" s="55">
        <v>2022</v>
      </c>
      <c r="F22" s="55">
        <v>2022</v>
      </c>
      <c r="G22" s="30">
        <f>1.378/1.18</f>
        <v>1.1677966101694914</v>
      </c>
      <c r="H22" s="55" t="s">
        <v>48</v>
      </c>
      <c r="I22" s="30">
        <f>1.378/1.18</f>
        <v>1.1677966101694914</v>
      </c>
      <c r="J22" s="55" t="s">
        <v>48</v>
      </c>
      <c r="K22" s="73"/>
      <c r="L22" s="30">
        <f>1.378/1.18</f>
        <v>1.1677966101694914</v>
      </c>
      <c r="M22" s="73"/>
      <c r="N22" s="55" t="s">
        <v>48</v>
      </c>
      <c r="O22" s="55" t="s">
        <v>48</v>
      </c>
      <c r="P22" s="55" t="s">
        <v>48</v>
      </c>
      <c r="Q22" s="55" t="s">
        <v>48</v>
      </c>
      <c r="R22" s="30">
        <f>1.378/1.18</f>
        <v>1.1677966101694914</v>
      </c>
    </row>
    <row r="23" spans="1:18">
      <c r="A23" s="142" t="s">
        <v>419</v>
      </c>
      <c r="B23" s="72" t="s">
        <v>420</v>
      </c>
      <c r="C23" s="67" t="s">
        <v>29</v>
      </c>
      <c r="D23" s="67"/>
      <c r="E23" s="67"/>
      <c r="F23" s="67"/>
      <c r="G23" s="29">
        <f>G24</f>
        <v>0.62881355932203398</v>
      </c>
      <c r="H23" s="67"/>
      <c r="I23" s="29">
        <f>I24</f>
        <v>0.62881355932203398</v>
      </c>
      <c r="J23" s="67"/>
      <c r="K23" s="67"/>
      <c r="L23" s="29">
        <f>L24</f>
        <v>0.62881355932203398</v>
      </c>
      <c r="M23" s="67"/>
      <c r="N23" s="67"/>
      <c r="O23" s="67"/>
      <c r="P23" s="67"/>
      <c r="Q23" s="67"/>
      <c r="R23" s="29">
        <f>R24</f>
        <v>0.62881355932203398</v>
      </c>
    </row>
    <row r="24" spans="1:18">
      <c r="A24" s="70" t="s">
        <v>421</v>
      </c>
      <c r="B24" s="72" t="s">
        <v>44</v>
      </c>
      <c r="C24" s="67" t="s">
        <v>29</v>
      </c>
      <c r="D24" s="67"/>
      <c r="E24" s="67"/>
      <c r="F24" s="67"/>
      <c r="G24" s="29">
        <f>SUM(G25:G25)</f>
        <v>0.62881355932203398</v>
      </c>
      <c r="H24" s="67"/>
      <c r="I24" s="29">
        <f>SUM(I25:I25)</f>
        <v>0.62881355932203398</v>
      </c>
      <c r="J24" s="67"/>
      <c r="K24" s="67"/>
      <c r="L24" s="29">
        <f>SUM(L25:L25)</f>
        <v>0.62881355932203398</v>
      </c>
      <c r="M24" s="67"/>
      <c r="N24" s="67"/>
      <c r="O24" s="67"/>
      <c r="P24" s="67"/>
      <c r="Q24" s="67"/>
      <c r="R24" s="29">
        <f>SUM(R25:R25)</f>
        <v>0.62881355932203398</v>
      </c>
    </row>
    <row r="25" spans="1:18" ht="25.5">
      <c r="A25" s="57" t="s">
        <v>488</v>
      </c>
      <c r="B25" s="74" t="s">
        <v>489</v>
      </c>
      <c r="C25" s="55" t="s">
        <v>490</v>
      </c>
      <c r="D25" s="55" t="s">
        <v>139</v>
      </c>
      <c r="E25" s="55">
        <v>2022</v>
      </c>
      <c r="F25" s="55">
        <v>2022</v>
      </c>
      <c r="G25" s="30">
        <f>0.742/1.18</f>
        <v>0.62881355932203398</v>
      </c>
      <c r="H25" s="55" t="s">
        <v>48</v>
      </c>
      <c r="I25" s="30">
        <f>0.742/1.18</f>
        <v>0.62881355932203398</v>
      </c>
      <c r="J25" s="55" t="s">
        <v>48</v>
      </c>
      <c r="K25" s="73"/>
      <c r="L25" s="30">
        <f>0.742/1.18</f>
        <v>0.62881355932203398</v>
      </c>
      <c r="M25" s="73"/>
      <c r="N25" s="55" t="s">
        <v>48</v>
      </c>
      <c r="O25" s="55" t="s">
        <v>48</v>
      </c>
      <c r="P25" s="55" t="s">
        <v>48</v>
      </c>
      <c r="Q25" s="55" t="s">
        <v>48</v>
      </c>
      <c r="R25" s="30">
        <f>0.742/1.18</f>
        <v>0.62881355932203398</v>
      </c>
    </row>
    <row r="26" spans="1:18">
      <c r="A26" s="142" t="s">
        <v>491</v>
      </c>
      <c r="B26" s="72" t="s">
        <v>492</v>
      </c>
      <c r="C26" s="67" t="s">
        <v>29</v>
      </c>
      <c r="D26" s="67"/>
      <c r="E26" s="67"/>
      <c r="F26" s="67"/>
      <c r="G26" s="29">
        <f>G27</f>
        <v>11.76949152542373</v>
      </c>
      <c r="H26" s="67"/>
      <c r="I26" s="29">
        <f>I27</f>
        <v>11.76949152542373</v>
      </c>
      <c r="J26" s="67"/>
      <c r="K26" s="67"/>
      <c r="L26" s="29">
        <f>L27</f>
        <v>11.76949152542373</v>
      </c>
      <c r="M26" s="67"/>
      <c r="N26" s="67"/>
      <c r="O26" s="67"/>
      <c r="P26" s="67"/>
      <c r="Q26" s="67"/>
      <c r="R26" s="29">
        <f>R27</f>
        <v>11.76949152542373</v>
      </c>
    </row>
    <row r="27" spans="1:18">
      <c r="A27" s="142" t="s">
        <v>493</v>
      </c>
      <c r="B27" s="72" t="s">
        <v>453</v>
      </c>
      <c r="C27" s="73" t="s">
        <v>29</v>
      </c>
      <c r="D27" s="73"/>
      <c r="E27" s="73"/>
      <c r="F27" s="73"/>
      <c r="G27" s="30">
        <f>G28</f>
        <v>11.76949152542373</v>
      </c>
      <c r="H27" s="73"/>
      <c r="I27" s="30">
        <f>I28</f>
        <v>11.76949152542373</v>
      </c>
      <c r="J27" s="73"/>
      <c r="K27" s="73"/>
      <c r="L27" s="30">
        <f>L28</f>
        <v>11.76949152542373</v>
      </c>
      <c r="M27" s="73"/>
      <c r="N27" s="73"/>
      <c r="O27" s="73"/>
      <c r="P27" s="73"/>
      <c r="Q27" s="73"/>
      <c r="R27" s="30">
        <f>R28</f>
        <v>11.76949152542373</v>
      </c>
    </row>
    <row r="28" spans="1:18">
      <c r="A28" s="142" t="s">
        <v>494</v>
      </c>
      <c r="B28" s="72" t="s">
        <v>44</v>
      </c>
      <c r="C28" s="73" t="s">
        <v>29</v>
      </c>
      <c r="D28" s="73"/>
      <c r="E28" s="73"/>
      <c r="F28" s="73"/>
      <c r="G28" s="30">
        <f>G29</f>
        <v>11.76949152542373</v>
      </c>
      <c r="H28" s="73"/>
      <c r="I28" s="30">
        <f>I29</f>
        <v>11.76949152542373</v>
      </c>
      <c r="J28" s="73"/>
      <c r="K28" s="73"/>
      <c r="L28" s="30">
        <f>L29</f>
        <v>11.76949152542373</v>
      </c>
      <c r="M28" s="73"/>
      <c r="N28" s="73"/>
      <c r="O28" s="73"/>
      <c r="P28" s="73"/>
      <c r="Q28" s="73"/>
      <c r="R28" s="30">
        <f>R29</f>
        <v>11.76949152542373</v>
      </c>
    </row>
    <row r="29" spans="1:18" ht="25.5">
      <c r="A29" s="71" t="s">
        <v>495</v>
      </c>
      <c r="B29" s="205" t="s">
        <v>496</v>
      </c>
      <c r="C29" s="55" t="s">
        <v>497</v>
      </c>
      <c r="D29" s="269" t="s">
        <v>139</v>
      </c>
      <c r="E29" s="269">
        <v>2022</v>
      </c>
      <c r="F29" s="269">
        <v>2022</v>
      </c>
      <c r="G29" s="316">
        <f>13.888/1.18</f>
        <v>11.76949152542373</v>
      </c>
      <c r="H29" s="269" t="s">
        <v>48</v>
      </c>
      <c r="I29" s="316">
        <f>13.888/1.18</f>
        <v>11.76949152542373</v>
      </c>
      <c r="J29" s="269" t="s">
        <v>48</v>
      </c>
      <c r="K29" s="214"/>
      <c r="L29" s="316">
        <f>13.888/1.18</f>
        <v>11.76949152542373</v>
      </c>
      <c r="M29" s="214"/>
      <c r="N29" s="269" t="s">
        <v>48</v>
      </c>
      <c r="O29" s="269" t="s">
        <v>48</v>
      </c>
      <c r="P29" s="269" t="s">
        <v>48</v>
      </c>
      <c r="Q29" s="269" t="s">
        <v>48</v>
      </c>
      <c r="R29" s="316">
        <f>13.888/1.18</f>
        <v>11.76949152542373</v>
      </c>
    </row>
    <row r="30" spans="1:18" ht="25.5">
      <c r="A30" s="71" t="s">
        <v>498</v>
      </c>
      <c r="B30" s="205" t="s">
        <v>499</v>
      </c>
      <c r="C30" s="55" t="s">
        <v>500</v>
      </c>
      <c r="D30" s="271"/>
      <c r="E30" s="271"/>
      <c r="F30" s="271"/>
      <c r="G30" s="317"/>
      <c r="H30" s="271"/>
      <c r="I30" s="317"/>
      <c r="J30" s="271"/>
      <c r="K30" s="215"/>
      <c r="L30" s="317"/>
      <c r="M30" s="215"/>
      <c r="N30" s="271"/>
      <c r="O30" s="271"/>
      <c r="P30" s="271"/>
      <c r="Q30" s="271"/>
      <c r="R30" s="317"/>
    </row>
    <row r="31" spans="1:18">
      <c r="A31" s="142" t="s">
        <v>60</v>
      </c>
      <c r="B31" s="72" t="s">
        <v>501</v>
      </c>
      <c r="C31" s="67" t="s">
        <v>29</v>
      </c>
      <c r="D31" s="67"/>
      <c r="E31" s="67"/>
      <c r="F31" s="67"/>
      <c r="G31" s="29">
        <f>G32</f>
        <v>2.2618644067796612</v>
      </c>
      <c r="H31" s="67"/>
      <c r="I31" s="29">
        <f>I32</f>
        <v>2.2618644067796612</v>
      </c>
      <c r="J31" s="67"/>
      <c r="K31" s="67"/>
      <c r="L31" s="29">
        <f>L32</f>
        <v>2.2618644067796612</v>
      </c>
      <c r="M31" s="67"/>
      <c r="N31" s="67"/>
      <c r="O31" s="67"/>
      <c r="P31" s="67"/>
      <c r="Q31" s="67"/>
      <c r="R31" s="29">
        <f>R32</f>
        <v>2.2618644067796612</v>
      </c>
    </row>
    <row r="32" spans="1:18" ht="15.75" customHeight="1">
      <c r="A32" s="70" t="s">
        <v>60</v>
      </c>
      <c r="B32" s="72" t="s">
        <v>61</v>
      </c>
      <c r="C32" s="67" t="s">
        <v>29</v>
      </c>
      <c r="D32" s="67"/>
      <c r="E32" s="67"/>
      <c r="F32" s="67"/>
      <c r="G32" s="29">
        <f>G33</f>
        <v>2.2618644067796612</v>
      </c>
      <c r="H32" s="67"/>
      <c r="I32" s="29">
        <f>I33</f>
        <v>2.2618644067796612</v>
      </c>
      <c r="J32" s="67"/>
      <c r="K32" s="67"/>
      <c r="L32" s="29">
        <f>L33</f>
        <v>2.2618644067796612</v>
      </c>
      <c r="M32" s="67"/>
      <c r="N32" s="67"/>
      <c r="O32" s="67"/>
      <c r="P32" s="67"/>
      <c r="Q32" s="67"/>
      <c r="R32" s="29">
        <f>R33</f>
        <v>2.2618644067796612</v>
      </c>
    </row>
    <row r="33" spans="1:18" ht="25.5">
      <c r="A33" s="70" t="s">
        <v>429</v>
      </c>
      <c r="B33" s="60" t="s">
        <v>462</v>
      </c>
      <c r="C33" s="73" t="s">
        <v>502</v>
      </c>
      <c r="D33" s="55" t="s">
        <v>139</v>
      </c>
      <c r="E33" s="55">
        <v>2022</v>
      </c>
      <c r="F33" s="55">
        <v>2022</v>
      </c>
      <c r="G33" s="29">
        <f>2.669/1.18</f>
        <v>2.2618644067796612</v>
      </c>
      <c r="H33" s="55" t="s">
        <v>48</v>
      </c>
      <c r="I33" s="29">
        <f>2.669/1.18</f>
        <v>2.2618644067796612</v>
      </c>
      <c r="J33" s="55" t="s">
        <v>48</v>
      </c>
      <c r="K33" s="73"/>
      <c r="L33" s="29">
        <f>2.669/1.18</f>
        <v>2.2618644067796612</v>
      </c>
      <c r="M33" s="73"/>
      <c r="N33" s="55" t="s">
        <v>48</v>
      </c>
      <c r="O33" s="55" t="s">
        <v>48</v>
      </c>
      <c r="P33" s="55" t="s">
        <v>48</v>
      </c>
      <c r="Q33" s="55" t="s">
        <v>48</v>
      </c>
      <c r="R33" s="29">
        <f>2.669/1.18</f>
        <v>2.2618644067796612</v>
      </c>
    </row>
    <row r="34" spans="1:18">
      <c r="A34" s="67">
        <v>2</v>
      </c>
      <c r="B34" s="139" t="s">
        <v>446</v>
      </c>
      <c r="C34" s="67" t="s">
        <v>29</v>
      </c>
      <c r="D34" s="212"/>
      <c r="E34" s="212"/>
      <c r="F34" s="212"/>
      <c r="G34" s="29">
        <f t="shared" ref="G34:G39" si="0">G35</f>
        <v>11.844915254237289</v>
      </c>
      <c r="H34" s="212"/>
      <c r="I34" s="29">
        <f t="shared" ref="I34:I39" si="1">I35</f>
        <v>11.844915254237289</v>
      </c>
      <c r="J34" s="212"/>
      <c r="K34" s="212"/>
      <c r="L34" s="29">
        <f t="shared" ref="L34:L39" si="2">L35</f>
        <v>11.844915254237289</v>
      </c>
      <c r="M34" s="212"/>
      <c r="N34" s="212"/>
      <c r="O34" s="212"/>
      <c r="P34" s="212"/>
      <c r="Q34" s="212"/>
      <c r="R34" s="29">
        <f t="shared" ref="R34:R39" si="3">R35</f>
        <v>11.844915254237289</v>
      </c>
    </row>
    <row r="35" spans="1:18" ht="31.5" customHeight="1">
      <c r="A35" s="142" t="s">
        <v>447</v>
      </c>
      <c r="B35" s="139" t="s">
        <v>34</v>
      </c>
      <c r="C35" s="67" t="s">
        <v>29</v>
      </c>
      <c r="D35" s="212"/>
      <c r="E35" s="212"/>
      <c r="F35" s="212"/>
      <c r="G35" s="30">
        <f t="shared" si="0"/>
        <v>11.844915254237289</v>
      </c>
      <c r="H35" s="212"/>
      <c r="I35" s="30">
        <f t="shared" si="1"/>
        <v>11.844915254237289</v>
      </c>
      <c r="J35" s="212"/>
      <c r="K35" s="212"/>
      <c r="L35" s="30">
        <f t="shared" si="2"/>
        <v>11.844915254237289</v>
      </c>
      <c r="M35" s="212"/>
      <c r="N35" s="212"/>
      <c r="O35" s="212"/>
      <c r="P35" s="212"/>
      <c r="Q35" s="212"/>
      <c r="R35" s="30">
        <f t="shared" si="3"/>
        <v>11.844915254237289</v>
      </c>
    </row>
    <row r="36" spans="1:18">
      <c r="A36" s="142" t="s">
        <v>448</v>
      </c>
      <c r="B36" s="72" t="s">
        <v>36</v>
      </c>
      <c r="C36" s="67" t="s">
        <v>29</v>
      </c>
      <c r="D36" s="212"/>
      <c r="E36" s="212"/>
      <c r="F36" s="212"/>
      <c r="G36" s="30">
        <f t="shared" si="0"/>
        <v>11.844915254237289</v>
      </c>
      <c r="H36" s="212"/>
      <c r="I36" s="30">
        <f t="shared" si="1"/>
        <v>11.844915254237289</v>
      </c>
      <c r="J36" s="212"/>
      <c r="K36" s="212"/>
      <c r="L36" s="30">
        <f t="shared" si="2"/>
        <v>11.844915254237289</v>
      </c>
      <c r="M36" s="212"/>
      <c r="N36" s="212"/>
      <c r="O36" s="212"/>
      <c r="P36" s="212"/>
      <c r="Q36" s="212"/>
      <c r="R36" s="30">
        <f t="shared" si="3"/>
        <v>11.844915254237289</v>
      </c>
    </row>
    <row r="37" spans="1:18">
      <c r="A37" s="142" t="s">
        <v>449</v>
      </c>
      <c r="B37" s="72" t="s">
        <v>38</v>
      </c>
      <c r="C37" s="67" t="s">
        <v>29</v>
      </c>
      <c r="D37" s="67"/>
      <c r="E37" s="67"/>
      <c r="F37" s="67"/>
      <c r="G37" s="30">
        <f t="shared" si="0"/>
        <v>11.844915254237289</v>
      </c>
      <c r="H37" s="67"/>
      <c r="I37" s="30">
        <f t="shared" si="1"/>
        <v>11.844915254237289</v>
      </c>
      <c r="J37" s="67"/>
      <c r="K37" s="67"/>
      <c r="L37" s="30">
        <f t="shared" si="2"/>
        <v>11.844915254237289</v>
      </c>
      <c r="M37" s="67"/>
      <c r="N37" s="67"/>
      <c r="O37" s="67"/>
      <c r="P37" s="67"/>
      <c r="Q37" s="67"/>
      <c r="R37" s="30">
        <f t="shared" si="3"/>
        <v>11.844915254237289</v>
      </c>
    </row>
    <row r="38" spans="1:18">
      <c r="A38" s="142" t="s">
        <v>450</v>
      </c>
      <c r="B38" s="72" t="s">
        <v>451</v>
      </c>
      <c r="C38" s="67" t="s">
        <v>29</v>
      </c>
      <c r="D38" s="212"/>
      <c r="E38" s="212"/>
      <c r="F38" s="212"/>
      <c r="G38" s="30">
        <f t="shared" si="0"/>
        <v>11.844915254237289</v>
      </c>
      <c r="H38" s="212"/>
      <c r="I38" s="30">
        <f t="shared" si="1"/>
        <v>11.844915254237289</v>
      </c>
      <c r="J38" s="212"/>
      <c r="K38" s="212"/>
      <c r="L38" s="30">
        <f t="shared" si="2"/>
        <v>11.844915254237289</v>
      </c>
      <c r="M38" s="212"/>
      <c r="N38" s="212"/>
      <c r="O38" s="212"/>
      <c r="P38" s="212"/>
      <c r="Q38" s="212"/>
      <c r="R38" s="30">
        <f t="shared" si="3"/>
        <v>11.844915254237289</v>
      </c>
    </row>
    <row r="39" spans="1:18">
      <c r="A39" s="142" t="s">
        <v>452</v>
      </c>
      <c r="B39" s="72" t="s">
        <v>453</v>
      </c>
      <c r="C39" s="67" t="s">
        <v>29</v>
      </c>
      <c r="D39" s="212"/>
      <c r="E39" s="212"/>
      <c r="F39" s="212"/>
      <c r="G39" s="30">
        <f t="shared" si="0"/>
        <v>11.844915254237289</v>
      </c>
      <c r="H39" s="212"/>
      <c r="I39" s="30">
        <f t="shared" si="1"/>
        <v>11.844915254237289</v>
      </c>
      <c r="J39" s="212"/>
      <c r="K39" s="212"/>
      <c r="L39" s="30">
        <f t="shared" si="2"/>
        <v>11.844915254237289</v>
      </c>
      <c r="M39" s="212"/>
      <c r="N39" s="212"/>
      <c r="O39" s="212"/>
      <c r="P39" s="212"/>
      <c r="Q39" s="212"/>
      <c r="R39" s="30">
        <f t="shared" si="3"/>
        <v>11.844915254237289</v>
      </c>
    </row>
    <row r="40" spans="1:18">
      <c r="A40" s="142" t="s">
        <v>454</v>
      </c>
      <c r="B40" s="72" t="s">
        <v>61</v>
      </c>
      <c r="C40" s="67" t="s">
        <v>29</v>
      </c>
      <c r="D40" s="67"/>
      <c r="E40" s="67"/>
      <c r="F40" s="67"/>
      <c r="G40" s="30">
        <f>SUM(G41:G42)</f>
        <v>11.844915254237289</v>
      </c>
      <c r="H40" s="67"/>
      <c r="I40" s="30">
        <f>SUM(I41:I42)</f>
        <v>11.844915254237289</v>
      </c>
      <c r="J40" s="67"/>
      <c r="K40" s="67"/>
      <c r="L40" s="30">
        <f>SUM(L41:L42)</f>
        <v>11.844915254237289</v>
      </c>
      <c r="M40" s="67"/>
      <c r="N40" s="67"/>
      <c r="O40" s="67"/>
      <c r="P40" s="67"/>
      <c r="Q40" s="67"/>
      <c r="R40" s="30">
        <f>SUM(R41:R42)</f>
        <v>11.844915254237289</v>
      </c>
    </row>
    <row r="41" spans="1:18" ht="25.5">
      <c r="A41" s="143" t="s">
        <v>511</v>
      </c>
      <c r="B41" s="146" t="s">
        <v>504</v>
      </c>
      <c r="C41" s="63" t="s">
        <v>505</v>
      </c>
      <c r="D41" s="55" t="s">
        <v>139</v>
      </c>
      <c r="E41" s="55">
        <v>2022</v>
      </c>
      <c r="F41" s="55">
        <v>2022</v>
      </c>
      <c r="G41" s="30">
        <f>5.907/1.18</f>
        <v>5.0059322033898308</v>
      </c>
      <c r="H41" s="55" t="s">
        <v>48</v>
      </c>
      <c r="I41" s="31">
        <f>5.907/1.18</f>
        <v>5.0059322033898308</v>
      </c>
      <c r="J41" s="55" t="s">
        <v>48</v>
      </c>
      <c r="K41" s="63"/>
      <c r="L41" s="31">
        <f>5.907/1.18</f>
        <v>5.0059322033898308</v>
      </c>
      <c r="M41" s="63"/>
      <c r="N41" s="55" t="s">
        <v>48</v>
      </c>
      <c r="O41" s="55" t="s">
        <v>48</v>
      </c>
      <c r="P41" s="55" t="s">
        <v>48</v>
      </c>
      <c r="Q41" s="55" t="s">
        <v>48</v>
      </c>
      <c r="R41" s="61">
        <f>5.907/1.18</f>
        <v>5.0059322033898308</v>
      </c>
    </row>
    <row r="42" spans="1:18" ht="25.5">
      <c r="A42" s="143" t="s">
        <v>512</v>
      </c>
      <c r="B42" s="146" t="s">
        <v>507</v>
      </c>
      <c r="C42" s="63" t="s">
        <v>508</v>
      </c>
      <c r="D42" s="55" t="s">
        <v>139</v>
      </c>
      <c r="E42" s="55">
        <v>2022</v>
      </c>
      <c r="F42" s="55">
        <v>2022</v>
      </c>
      <c r="G42" s="30">
        <f>8.07/1.18</f>
        <v>6.8389830508474585</v>
      </c>
      <c r="H42" s="55" t="s">
        <v>48</v>
      </c>
      <c r="I42" s="31">
        <f>8.07/1.18</f>
        <v>6.8389830508474585</v>
      </c>
      <c r="J42" s="55" t="s">
        <v>48</v>
      </c>
      <c r="K42" s="63"/>
      <c r="L42" s="31">
        <f>8.07/1.18</f>
        <v>6.8389830508474585</v>
      </c>
      <c r="M42" s="63"/>
      <c r="N42" s="55" t="s">
        <v>48</v>
      </c>
      <c r="O42" s="55" t="s">
        <v>48</v>
      </c>
      <c r="P42" s="55" t="s">
        <v>48</v>
      </c>
      <c r="Q42" s="55" t="s">
        <v>48</v>
      </c>
      <c r="R42" s="61">
        <f>8.07/1.18</f>
        <v>6.8389830508474585</v>
      </c>
    </row>
  </sheetData>
  <mergeCells count="28">
    <mergeCell ref="Q29:Q30"/>
    <mergeCell ref="R29:R30"/>
    <mergeCell ref="N29:N30"/>
    <mergeCell ref="O29:O30"/>
    <mergeCell ref="P29:P30"/>
    <mergeCell ref="H29:H30"/>
    <mergeCell ref="I29:I30"/>
    <mergeCell ref="J29:J30"/>
    <mergeCell ref="L29:L30"/>
    <mergeCell ref="D29:D30"/>
    <mergeCell ref="E29:E30"/>
    <mergeCell ref="F29:F30"/>
    <mergeCell ref="G29:G30"/>
    <mergeCell ref="A7:R7"/>
    <mergeCell ref="R8:R9"/>
    <mergeCell ref="A8:A10"/>
    <mergeCell ref="B8:B10"/>
    <mergeCell ref="C8:C10"/>
    <mergeCell ref="D8:D10"/>
    <mergeCell ref="E8:E10"/>
    <mergeCell ref="F8:F9"/>
    <mergeCell ref="I9:M9"/>
    <mergeCell ref="N9:O9"/>
    <mergeCell ref="P9:Q9"/>
    <mergeCell ref="G8:G9"/>
    <mergeCell ref="H8:H10"/>
    <mergeCell ref="I8:M8"/>
    <mergeCell ref="N8:Q8"/>
  </mergeCells>
  <pageMargins left="0.39370078740157483" right="0" top="0.78740157480314965" bottom="0" header="0" footer="0"/>
  <pageSetup paperSize="9" scale="49" firstPageNumber="2" fitToHeight="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U43"/>
  <sheetViews>
    <sheetView topLeftCell="A2" zoomScale="70" zoomScaleNormal="70" workbookViewId="0">
      <selection activeCell="D20" sqref="D19:D20"/>
    </sheetView>
  </sheetViews>
  <sheetFormatPr defaultRowHeight="12.75"/>
  <cols>
    <col min="1" max="1" width="11.625" style="24" customWidth="1"/>
    <col min="2" max="2" width="47" style="24" customWidth="1"/>
    <col min="3" max="3" width="32.625" style="24" customWidth="1"/>
    <col min="4" max="4" width="17.625" style="24" customWidth="1"/>
    <col min="5" max="5" width="18.875" style="24" customWidth="1"/>
    <col min="6" max="6" width="9.375" style="24" bestFit="1" customWidth="1"/>
    <col min="7" max="7" width="6.125" style="24" bestFit="1" customWidth="1"/>
    <col min="8" max="8" width="5.75" style="24" bestFit="1" customWidth="1"/>
    <col min="9" max="9" width="6.125" style="24" bestFit="1" customWidth="1"/>
    <col min="10" max="11" width="5.75" style="24" bestFit="1" customWidth="1"/>
    <col min="12" max="12" width="3.75" style="24" customWidth="1"/>
    <col min="13" max="13" width="3.875" style="24" customWidth="1"/>
    <col min="14" max="14" width="4.5" style="24" customWidth="1"/>
    <col min="15" max="15" width="5" style="24" customWidth="1"/>
    <col min="16" max="16" width="5.5" style="24" customWidth="1"/>
    <col min="17" max="17" width="5.75" style="24" customWidth="1"/>
    <col min="18" max="18" width="5.5" style="24" customWidth="1"/>
    <col min="19" max="20" width="5" style="24" customWidth="1"/>
    <col min="21" max="21" width="12.875" style="24" customWidth="1"/>
    <col min="22" max="31" width="5" style="24" customWidth="1"/>
    <col min="32" max="16384" width="9" style="24"/>
  </cols>
  <sheetData>
    <row r="1" spans="1:21" s="1" customFormat="1" ht="15.75">
      <c r="K1" s="25" t="s">
        <v>530</v>
      </c>
    </row>
    <row r="2" spans="1:21" s="1" customFormat="1" ht="15.75">
      <c r="I2" s="43"/>
      <c r="K2" s="26" t="s">
        <v>211</v>
      </c>
    </row>
    <row r="3" spans="1:21" s="1" customFormat="1" ht="15.75"/>
    <row r="4" spans="1:21" s="1" customFormat="1" ht="15.75">
      <c r="C4" s="80" t="s">
        <v>526</v>
      </c>
      <c r="D4" s="80"/>
      <c r="G4" s="80"/>
      <c r="H4" s="80"/>
      <c r="I4" s="80"/>
      <c r="J4" s="80"/>
      <c r="K4" s="80"/>
    </row>
    <row r="5" spans="1:21" s="1" customFormat="1" ht="18.75">
      <c r="C5" s="19" t="s">
        <v>212</v>
      </c>
      <c r="D5" s="19"/>
      <c r="G5" s="12"/>
      <c r="H5" s="12"/>
      <c r="I5" s="12"/>
      <c r="J5" s="12"/>
      <c r="K5" s="12"/>
    </row>
    <row r="6" spans="1:21" ht="15.75" customHeigh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124"/>
      <c r="M6" s="124"/>
      <c r="N6" s="124"/>
      <c r="O6" s="124"/>
      <c r="P6" s="124"/>
      <c r="Q6" s="124"/>
      <c r="R6" s="124"/>
      <c r="S6" s="124"/>
      <c r="T6" s="124"/>
      <c r="U6" s="124"/>
    </row>
    <row r="7" spans="1:21" ht="31.5" customHeight="1">
      <c r="A7" s="243" t="s">
        <v>1</v>
      </c>
      <c r="B7" s="243" t="s">
        <v>2</v>
      </c>
      <c r="C7" s="243" t="s">
        <v>3</v>
      </c>
      <c r="D7" s="246" t="s">
        <v>159</v>
      </c>
      <c r="E7" s="247" t="s">
        <v>517</v>
      </c>
      <c r="F7" s="248"/>
      <c r="G7" s="248"/>
      <c r="H7" s="248"/>
      <c r="I7" s="248"/>
      <c r="J7" s="248"/>
      <c r="K7" s="248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1" ht="44.25" customHeight="1">
      <c r="A8" s="244"/>
      <c r="B8" s="244"/>
      <c r="C8" s="244"/>
      <c r="D8" s="246"/>
      <c r="E8" s="249"/>
      <c r="F8" s="250"/>
      <c r="G8" s="250"/>
      <c r="H8" s="250"/>
      <c r="I8" s="250"/>
      <c r="J8" s="250"/>
      <c r="K8" s="250"/>
    </row>
    <row r="9" spans="1:21">
      <c r="A9" s="244"/>
      <c r="B9" s="244"/>
      <c r="C9" s="244"/>
      <c r="D9" s="246"/>
      <c r="E9" s="331" t="s">
        <v>477</v>
      </c>
      <c r="F9" s="332"/>
      <c r="G9" s="332"/>
      <c r="H9" s="332"/>
      <c r="I9" s="332"/>
      <c r="J9" s="332"/>
      <c r="K9" s="332"/>
    </row>
    <row r="10" spans="1:21">
      <c r="A10" s="244"/>
      <c r="B10" s="244"/>
      <c r="C10" s="244"/>
      <c r="D10" s="246" t="s">
        <v>477</v>
      </c>
      <c r="E10" s="84" t="s">
        <v>162</v>
      </c>
      <c r="F10" s="252" t="s">
        <v>163</v>
      </c>
      <c r="G10" s="252"/>
      <c r="H10" s="252"/>
      <c r="I10" s="252"/>
      <c r="J10" s="252"/>
      <c r="K10" s="252"/>
    </row>
    <row r="11" spans="1:21" ht="66" customHeight="1">
      <c r="A11" s="245"/>
      <c r="B11" s="245"/>
      <c r="C11" s="245"/>
      <c r="D11" s="246"/>
      <c r="E11" s="53" t="s">
        <v>164</v>
      </c>
      <c r="F11" s="53" t="s">
        <v>164</v>
      </c>
      <c r="G11" s="64" t="s">
        <v>165</v>
      </c>
      <c r="H11" s="64" t="s">
        <v>166</v>
      </c>
      <c r="I11" s="64" t="s">
        <v>167</v>
      </c>
      <c r="J11" s="64" t="s">
        <v>168</v>
      </c>
      <c r="K11" s="64" t="s">
        <v>169</v>
      </c>
    </row>
    <row r="12" spans="1:21">
      <c r="A12" s="65">
        <v>1</v>
      </c>
      <c r="B12" s="65">
        <v>2</v>
      </c>
      <c r="C12" s="65">
        <v>3</v>
      </c>
      <c r="D12" s="65">
        <v>4</v>
      </c>
      <c r="E12" s="66" t="s">
        <v>170</v>
      </c>
      <c r="F12" s="66" t="s">
        <v>171</v>
      </c>
      <c r="G12" s="66" t="s">
        <v>172</v>
      </c>
      <c r="H12" s="66" t="s">
        <v>173</v>
      </c>
      <c r="I12" s="66" t="s">
        <v>174</v>
      </c>
      <c r="J12" s="66" t="s">
        <v>175</v>
      </c>
      <c r="K12" s="66" t="s">
        <v>176</v>
      </c>
    </row>
    <row r="13" spans="1:21">
      <c r="A13" s="67"/>
      <c r="B13" s="139" t="s">
        <v>28</v>
      </c>
      <c r="C13" s="29" t="s">
        <v>29</v>
      </c>
      <c r="D13" s="29">
        <f>D16+D35</f>
        <v>27.672881355932205</v>
      </c>
      <c r="E13" s="29"/>
      <c r="F13" s="29">
        <f>F16+F35</f>
        <v>27.672881355932205</v>
      </c>
      <c r="G13" s="29">
        <f>G16+G35</f>
        <v>0</v>
      </c>
      <c r="H13" s="29"/>
      <c r="I13" s="29">
        <f>I16+I35</f>
        <v>8.8490000000000002</v>
      </c>
      <c r="J13" s="29"/>
      <c r="K13" s="410">
        <f>K16+K35</f>
        <v>2</v>
      </c>
    </row>
    <row r="14" spans="1:21">
      <c r="A14" s="67"/>
      <c r="B14" s="140" t="s">
        <v>30</v>
      </c>
      <c r="C14" s="30" t="s">
        <v>29</v>
      </c>
      <c r="D14" s="30">
        <f>D22+D25+D29</f>
        <v>13.566101694915256</v>
      </c>
      <c r="E14" s="30"/>
      <c r="F14" s="30">
        <f>F22+F25+F29</f>
        <v>13.566101694915256</v>
      </c>
      <c r="G14" s="30">
        <f>G22+G25+G29</f>
        <v>0</v>
      </c>
      <c r="H14" s="30"/>
      <c r="I14" s="30">
        <f>I22+I25+I29</f>
        <v>6.3490000000000002</v>
      </c>
      <c r="J14" s="30"/>
      <c r="K14" s="402">
        <f>K22+K25+K29</f>
        <v>0</v>
      </c>
    </row>
    <row r="15" spans="1:21">
      <c r="A15" s="67"/>
      <c r="B15" s="140" t="s">
        <v>31</v>
      </c>
      <c r="C15" s="30" t="s">
        <v>29</v>
      </c>
      <c r="D15" s="30">
        <f>D33+D41</f>
        <v>14.106779661016951</v>
      </c>
      <c r="E15" s="30"/>
      <c r="F15" s="30">
        <f>F33+F41</f>
        <v>14.106779661016951</v>
      </c>
      <c r="G15" s="30">
        <f>G33+G41</f>
        <v>0</v>
      </c>
      <c r="H15" s="30"/>
      <c r="I15" s="30">
        <f>I33+I41</f>
        <v>2.5</v>
      </c>
      <c r="J15" s="30"/>
      <c r="K15" s="402">
        <f>K33+K41</f>
        <v>2</v>
      </c>
    </row>
    <row r="16" spans="1:21">
      <c r="A16" s="141">
        <v>1</v>
      </c>
      <c r="B16" s="139" t="s">
        <v>32</v>
      </c>
      <c r="C16" s="29" t="s">
        <v>29</v>
      </c>
      <c r="D16" s="29">
        <f>D17</f>
        <v>15.827966101694917</v>
      </c>
      <c r="E16" s="29"/>
      <c r="F16" s="29">
        <f>F17</f>
        <v>15.827966101694917</v>
      </c>
      <c r="G16" s="29">
        <f>G17</f>
        <v>0</v>
      </c>
      <c r="H16" s="29"/>
      <c r="I16" s="29">
        <f>I17</f>
        <v>6.3490000000000002</v>
      </c>
      <c r="J16" s="29"/>
      <c r="K16" s="410">
        <f>K17</f>
        <v>2</v>
      </c>
    </row>
    <row r="17" spans="1:11" ht="25.5">
      <c r="A17" s="142" t="s">
        <v>33</v>
      </c>
      <c r="B17" s="139" t="s">
        <v>34</v>
      </c>
      <c r="C17" s="29" t="s">
        <v>29</v>
      </c>
      <c r="D17" s="29">
        <f>D18+D31</f>
        <v>15.827966101694917</v>
      </c>
      <c r="E17" s="29"/>
      <c r="F17" s="29">
        <f>F18+F31</f>
        <v>15.827966101694917</v>
      </c>
      <c r="G17" s="29">
        <f>G18+G32</f>
        <v>0</v>
      </c>
      <c r="H17" s="29"/>
      <c r="I17" s="29">
        <f>I18+I31</f>
        <v>6.3490000000000002</v>
      </c>
      <c r="J17" s="29"/>
      <c r="K17" s="410">
        <f>K18+K31</f>
        <v>2</v>
      </c>
    </row>
    <row r="18" spans="1:11">
      <c r="A18" s="142" t="s">
        <v>35</v>
      </c>
      <c r="B18" s="72" t="s">
        <v>36</v>
      </c>
      <c r="C18" s="29" t="s">
        <v>29</v>
      </c>
      <c r="D18" s="29">
        <f>D19+D32</f>
        <v>15.827966101694917</v>
      </c>
      <c r="E18" s="29"/>
      <c r="F18" s="29">
        <f>F19+F32</f>
        <v>15.827966101694917</v>
      </c>
      <c r="G18" s="29">
        <f>G19</f>
        <v>0</v>
      </c>
      <c r="H18" s="29"/>
      <c r="I18" s="29">
        <f>I19+I32</f>
        <v>6.3490000000000002</v>
      </c>
      <c r="J18" s="29"/>
      <c r="K18" s="410">
        <f>K19+K32</f>
        <v>2</v>
      </c>
    </row>
    <row r="19" spans="1:11">
      <c r="A19" s="142" t="s">
        <v>37</v>
      </c>
      <c r="B19" s="72" t="s">
        <v>38</v>
      </c>
      <c r="C19" s="29" t="s">
        <v>29</v>
      </c>
      <c r="D19" s="29">
        <f>D20+D27</f>
        <v>13.566101694915256</v>
      </c>
      <c r="E19" s="29"/>
      <c r="F19" s="29">
        <f>F20+F27</f>
        <v>13.566101694915256</v>
      </c>
      <c r="G19" s="29">
        <f>G20+G27</f>
        <v>0</v>
      </c>
      <c r="H19" s="29"/>
      <c r="I19" s="29">
        <f>I20+I27</f>
        <v>6.3490000000000002</v>
      </c>
      <c r="J19" s="29"/>
      <c r="K19" s="410">
        <f>K20+K27</f>
        <v>0</v>
      </c>
    </row>
    <row r="20" spans="1:11">
      <c r="A20" s="142" t="s">
        <v>39</v>
      </c>
      <c r="B20" s="72" t="s">
        <v>40</v>
      </c>
      <c r="C20" s="29" t="s">
        <v>29</v>
      </c>
      <c r="D20" s="29">
        <f>D21+D24</f>
        <v>1.7966101694915255</v>
      </c>
      <c r="E20" s="29"/>
      <c r="F20" s="29">
        <f>F21+F24</f>
        <v>1.7966101694915255</v>
      </c>
      <c r="G20" s="29">
        <f>G21+G24</f>
        <v>0</v>
      </c>
      <c r="H20" s="29"/>
      <c r="I20" s="29">
        <f>I21+I24</f>
        <v>3.149</v>
      </c>
      <c r="J20" s="29"/>
      <c r="K20" s="410">
        <f>K21+K24</f>
        <v>0</v>
      </c>
    </row>
    <row r="21" spans="1:11">
      <c r="A21" s="70" t="s">
        <v>41</v>
      </c>
      <c r="B21" s="72" t="s">
        <v>42</v>
      </c>
      <c r="C21" s="30" t="s">
        <v>29</v>
      </c>
      <c r="D21" s="30">
        <f>D22</f>
        <v>1.1677966101694914</v>
      </c>
      <c r="E21" s="30"/>
      <c r="F21" s="30">
        <f>F22</f>
        <v>1.1677966101694914</v>
      </c>
      <c r="G21" s="30">
        <f>G22</f>
        <v>0</v>
      </c>
      <c r="H21" s="30"/>
      <c r="I21" s="30">
        <f>I22</f>
        <v>2.7</v>
      </c>
      <c r="J21" s="30"/>
      <c r="K21" s="402">
        <f>K22</f>
        <v>0</v>
      </c>
    </row>
    <row r="22" spans="1:11">
      <c r="A22" s="70" t="s">
        <v>43</v>
      </c>
      <c r="B22" s="72" t="s">
        <v>44</v>
      </c>
      <c r="C22" s="73" t="s">
        <v>29</v>
      </c>
      <c r="D22" s="30">
        <f>SUM(D23:D23)</f>
        <v>1.1677966101694914</v>
      </c>
      <c r="E22" s="73"/>
      <c r="F22" s="30">
        <f>SUM(F23:F23)</f>
        <v>1.1677966101694914</v>
      </c>
      <c r="G22" s="30">
        <f>SUM(G23:G23)</f>
        <v>0</v>
      </c>
      <c r="H22" s="73"/>
      <c r="I22" s="30">
        <f>SUM(I23:I23)</f>
        <v>2.7</v>
      </c>
      <c r="J22" s="73"/>
      <c r="K22" s="402">
        <f>SUM(K23:K23)</f>
        <v>0</v>
      </c>
    </row>
    <row r="23" spans="1:11" ht="25.5">
      <c r="A23" s="143" t="s">
        <v>485</v>
      </c>
      <c r="B23" s="74" t="s">
        <v>486</v>
      </c>
      <c r="C23" s="55" t="s">
        <v>487</v>
      </c>
      <c r="D23" s="30">
        <f>1.378/1.18</f>
        <v>1.1677966101694914</v>
      </c>
      <c r="E23" s="55" t="s">
        <v>48</v>
      </c>
      <c r="F23" s="30">
        <f>1.378/1.18</f>
        <v>1.1677966101694914</v>
      </c>
      <c r="G23" s="55"/>
      <c r="H23" s="55" t="s">
        <v>48</v>
      </c>
      <c r="I23" s="55">
        <v>2.7</v>
      </c>
      <c r="J23" s="55" t="s">
        <v>48</v>
      </c>
      <c r="K23" s="405" t="s">
        <v>48</v>
      </c>
    </row>
    <row r="24" spans="1:11">
      <c r="A24" s="142" t="s">
        <v>419</v>
      </c>
      <c r="B24" s="72" t="s">
        <v>420</v>
      </c>
      <c r="C24" s="67" t="s">
        <v>29</v>
      </c>
      <c r="D24" s="29">
        <f>D25</f>
        <v>0.62881355932203398</v>
      </c>
      <c r="E24" s="67"/>
      <c r="F24" s="29">
        <f>F25</f>
        <v>0.62881355932203398</v>
      </c>
      <c r="G24" s="29">
        <f>G25</f>
        <v>0</v>
      </c>
      <c r="H24" s="67"/>
      <c r="I24" s="29">
        <f>I25</f>
        <v>0.44900000000000001</v>
      </c>
      <c r="J24" s="67"/>
      <c r="K24" s="410">
        <f>K25</f>
        <v>0</v>
      </c>
    </row>
    <row r="25" spans="1:11">
      <c r="A25" s="70" t="s">
        <v>421</v>
      </c>
      <c r="B25" s="72" t="s">
        <v>44</v>
      </c>
      <c r="C25" s="67" t="s">
        <v>29</v>
      </c>
      <c r="D25" s="30">
        <f>SUM(D26:D26)</f>
        <v>0.62881355932203398</v>
      </c>
      <c r="E25" s="73"/>
      <c r="F25" s="30">
        <f>SUM(F26:F26)</f>
        <v>0.62881355932203398</v>
      </c>
      <c r="G25" s="30">
        <f>SUM(G26:G26)</f>
        <v>0</v>
      </c>
      <c r="H25" s="73"/>
      <c r="I25" s="30">
        <f>SUM(I26:I26)</f>
        <v>0.44900000000000001</v>
      </c>
      <c r="J25" s="73"/>
      <c r="K25" s="402">
        <f>SUM(K26:K26)</f>
        <v>0</v>
      </c>
    </row>
    <row r="26" spans="1:11" ht="38.25">
      <c r="A26" s="57" t="s">
        <v>488</v>
      </c>
      <c r="B26" s="74" t="s">
        <v>489</v>
      </c>
      <c r="C26" s="55" t="s">
        <v>490</v>
      </c>
      <c r="D26" s="30">
        <f>0.742/1.18</f>
        <v>0.62881355932203398</v>
      </c>
      <c r="E26" s="55" t="s">
        <v>48</v>
      </c>
      <c r="F26" s="30">
        <f>0.742/1.18</f>
        <v>0.62881355932203398</v>
      </c>
      <c r="G26" s="55"/>
      <c r="H26" s="55" t="s">
        <v>48</v>
      </c>
      <c r="I26" s="55">
        <v>0.44900000000000001</v>
      </c>
      <c r="J26" s="55" t="s">
        <v>48</v>
      </c>
      <c r="K26" s="402" t="s">
        <v>48</v>
      </c>
    </row>
    <row r="27" spans="1:11">
      <c r="A27" s="142" t="s">
        <v>491</v>
      </c>
      <c r="B27" s="72" t="s">
        <v>492</v>
      </c>
      <c r="C27" s="67" t="s">
        <v>29</v>
      </c>
      <c r="D27" s="29">
        <f t="shared" ref="D27:K29" si="0">D28</f>
        <v>11.76949152542373</v>
      </c>
      <c r="E27" s="67"/>
      <c r="F27" s="29">
        <f t="shared" si="0"/>
        <v>11.76949152542373</v>
      </c>
      <c r="G27" s="29">
        <f t="shared" si="0"/>
        <v>0</v>
      </c>
      <c r="H27" s="67"/>
      <c r="I27" s="29">
        <f t="shared" si="0"/>
        <v>3.2</v>
      </c>
      <c r="J27" s="67"/>
      <c r="K27" s="410">
        <f t="shared" si="0"/>
        <v>0</v>
      </c>
    </row>
    <row r="28" spans="1:11">
      <c r="A28" s="142" t="s">
        <v>493</v>
      </c>
      <c r="B28" s="72" t="s">
        <v>453</v>
      </c>
      <c r="C28" s="73" t="s">
        <v>29</v>
      </c>
      <c r="D28" s="30">
        <f t="shared" si="0"/>
        <v>11.76949152542373</v>
      </c>
      <c r="E28" s="73"/>
      <c r="F28" s="30">
        <f t="shared" si="0"/>
        <v>11.76949152542373</v>
      </c>
      <c r="G28" s="30">
        <f t="shared" si="0"/>
        <v>0</v>
      </c>
      <c r="H28" s="73"/>
      <c r="I28" s="30">
        <f t="shared" si="0"/>
        <v>3.2</v>
      </c>
      <c r="J28" s="73"/>
      <c r="K28" s="402"/>
    </row>
    <row r="29" spans="1:11">
      <c r="A29" s="70" t="s">
        <v>494</v>
      </c>
      <c r="B29" s="72" t="s">
        <v>44</v>
      </c>
      <c r="C29" s="73" t="s">
        <v>29</v>
      </c>
      <c r="D29" s="30">
        <f t="shared" si="0"/>
        <v>11.76949152542373</v>
      </c>
      <c r="E29" s="73"/>
      <c r="F29" s="30">
        <f t="shared" si="0"/>
        <v>11.76949152542373</v>
      </c>
      <c r="G29" s="30">
        <f t="shared" si="0"/>
        <v>0</v>
      </c>
      <c r="H29" s="73"/>
      <c r="I29" s="30">
        <f t="shared" si="0"/>
        <v>3.2</v>
      </c>
      <c r="J29" s="73"/>
      <c r="K29" s="401"/>
    </row>
    <row r="30" spans="1:11" ht="25.5">
      <c r="A30" s="71" t="s">
        <v>495</v>
      </c>
      <c r="B30" s="205" t="s">
        <v>496</v>
      </c>
      <c r="C30" s="55" t="s">
        <v>497</v>
      </c>
      <c r="D30" s="316">
        <f>13.888/1.18</f>
        <v>11.76949152542373</v>
      </c>
      <c r="E30" s="269" t="s">
        <v>48</v>
      </c>
      <c r="F30" s="316">
        <f>13.888/1.18</f>
        <v>11.76949152542373</v>
      </c>
      <c r="G30" s="269"/>
      <c r="H30" s="269" t="s">
        <v>48</v>
      </c>
      <c r="I30" s="269">
        <v>3.2</v>
      </c>
      <c r="J30" s="269" t="s">
        <v>48</v>
      </c>
      <c r="K30" s="429" t="s">
        <v>48</v>
      </c>
    </row>
    <row r="31" spans="1:11" ht="25.5">
      <c r="A31" s="71" t="s">
        <v>498</v>
      </c>
      <c r="B31" s="205" t="s">
        <v>499</v>
      </c>
      <c r="C31" s="55" t="s">
        <v>500</v>
      </c>
      <c r="D31" s="317"/>
      <c r="E31" s="271"/>
      <c r="F31" s="317"/>
      <c r="G31" s="271"/>
      <c r="H31" s="271"/>
      <c r="I31" s="271"/>
      <c r="J31" s="271"/>
      <c r="K31" s="430"/>
    </row>
    <row r="32" spans="1:11">
      <c r="A32" s="142" t="s">
        <v>60</v>
      </c>
      <c r="B32" s="72" t="s">
        <v>501</v>
      </c>
      <c r="C32" s="67" t="s">
        <v>29</v>
      </c>
      <c r="D32" s="29">
        <f>D33</f>
        <v>2.2618644067796612</v>
      </c>
      <c r="E32" s="67"/>
      <c r="F32" s="29">
        <f>F33</f>
        <v>2.2618644067796612</v>
      </c>
      <c r="G32" s="29">
        <f>G33</f>
        <v>0</v>
      </c>
      <c r="H32" s="67"/>
      <c r="I32" s="29">
        <f>I33</f>
        <v>0</v>
      </c>
      <c r="J32" s="67"/>
      <c r="K32" s="410">
        <f>K33</f>
        <v>2</v>
      </c>
    </row>
    <row r="33" spans="1:11">
      <c r="A33" s="70" t="s">
        <v>60</v>
      </c>
      <c r="B33" s="72" t="s">
        <v>61</v>
      </c>
      <c r="C33" s="67" t="s">
        <v>29</v>
      </c>
      <c r="D33" s="30">
        <f>D34</f>
        <v>2.2618644067796612</v>
      </c>
      <c r="E33" s="73"/>
      <c r="F33" s="30">
        <f>F34</f>
        <v>2.2618644067796612</v>
      </c>
      <c r="G33" s="30">
        <f>G34</f>
        <v>0</v>
      </c>
      <c r="H33" s="73"/>
      <c r="I33" s="30">
        <f>I34</f>
        <v>0</v>
      </c>
      <c r="J33" s="73"/>
      <c r="K33" s="402">
        <f>K34</f>
        <v>2</v>
      </c>
    </row>
    <row r="34" spans="1:11" ht="25.5">
      <c r="A34" s="70" t="s">
        <v>429</v>
      </c>
      <c r="B34" s="60" t="s">
        <v>462</v>
      </c>
      <c r="C34" s="73" t="s">
        <v>502</v>
      </c>
      <c r="D34" s="29">
        <f>2.669/1.18</f>
        <v>2.2618644067796612</v>
      </c>
      <c r="E34" s="55" t="s">
        <v>48</v>
      </c>
      <c r="F34" s="29">
        <f>2.669/1.18</f>
        <v>2.2618644067796612</v>
      </c>
      <c r="G34" s="55"/>
      <c r="H34" s="55" t="s">
        <v>48</v>
      </c>
      <c r="I34" s="55"/>
      <c r="J34" s="55" t="s">
        <v>48</v>
      </c>
      <c r="K34" s="405">
        <v>2</v>
      </c>
    </row>
    <row r="35" spans="1:11">
      <c r="A35" s="67">
        <v>2</v>
      </c>
      <c r="B35" s="139" t="s">
        <v>446</v>
      </c>
      <c r="C35" s="67" t="s">
        <v>29</v>
      </c>
      <c r="D35" s="29">
        <f t="shared" ref="D35:K40" si="1">D36</f>
        <v>11.844915254237289</v>
      </c>
      <c r="E35" s="212"/>
      <c r="F35" s="29">
        <f t="shared" si="1"/>
        <v>11.844915254237289</v>
      </c>
      <c r="G35" s="29">
        <f t="shared" si="1"/>
        <v>0</v>
      </c>
      <c r="H35" s="212"/>
      <c r="I35" s="29">
        <f t="shared" si="1"/>
        <v>2.5</v>
      </c>
      <c r="J35" s="212"/>
      <c r="K35" s="410">
        <f t="shared" si="1"/>
        <v>0</v>
      </c>
    </row>
    <row r="36" spans="1:11" ht="25.5">
      <c r="A36" s="142" t="s">
        <v>447</v>
      </c>
      <c r="B36" s="139" t="s">
        <v>34</v>
      </c>
      <c r="C36" s="67" t="s">
        <v>29</v>
      </c>
      <c r="D36" s="30">
        <f t="shared" si="1"/>
        <v>11.844915254237289</v>
      </c>
      <c r="E36" s="212"/>
      <c r="F36" s="30">
        <f t="shared" si="1"/>
        <v>11.844915254237289</v>
      </c>
      <c r="G36" s="30">
        <f t="shared" si="1"/>
        <v>0</v>
      </c>
      <c r="H36" s="212"/>
      <c r="I36" s="30">
        <f t="shared" si="1"/>
        <v>2.5</v>
      </c>
      <c r="J36" s="212"/>
      <c r="K36" s="402">
        <f t="shared" si="1"/>
        <v>0</v>
      </c>
    </row>
    <row r="37" spans="1:11">
      <c r="A37" s="142" t="s">
        <v>448</v>
      </c>
      <c r="B37" s="72" t="s">
        <v>36</v>
      </c>
      <c r="C37" s="67" t="s">
        <v>29</v>
      </c>
      <c r="D37" s="30">
        <f t="shared" si="1"/>
        <v>11.844915254237289</v>
      </c>
      <c r="E37" s="212"/>
      <c r="F37" s="30">
        <f t="shared" si="1"/>
        <v>11.844915254237289</v>
      </c>
      <c r="G37" s="30">
        <f t="shared" si="1"/>
        <v>0</v>
      </c>
      <c r="H37" s="212"/>
      <c r="I37" s="30">
        <f t="shared" si="1"/>
        <v>2.5</v>
      </c>
      <c r="J37" s="212"/>
      <c r="K37" s="402">
        <f t="shared" si="1"/>
        <v>0</v>
      </c>
    </row>
    <row r="38" spans="1:11">
      <c r="A38" s="142" t="s">
        <v>449</v>
      </c>
      <c r="B38" s="72" t="s">
        <v>38</v>
      </c>
      <c r="C38" s="67" t="s">
        <v>29</v>
      </c>
      <c r="D38" s="30">
        <f t="shared" si="1"/>
        <v>11.844915254237289</v>
      </c>
      <c r="E38" s="67"/>
      <c r="F38" s="30">
        <f t="shared" si="1"/>
        <v>11.844915254237289</v>
      </c>
      <c r="G38" s="30">
        <f t="shared" si="1"/>
        <v>0</v>
      </c>
      <c r="H38" s="67"/>
      <c r="I38" s="30">
        <f t="shared" si="1"/>
        <v>2.5</v>
      </c>
      <c r="J38" s="67"/>
      <c r="K38" s="402">
        <f t="shared" si="1"/>
        <v>0</v>
      </c>
    </row>
    <row r="39" spans="1:11">
      <c r="A39" s="142" t="s">
        <v>450</v>
      </c>
      <c r="B39" s="72" t="s">
        <v>451</v>
      </c>
      <c r="C39" s="67" t="s">
        <v>29</v>
      </c>
      <c r="D39" s="30">
        <f t="shared" si="1"/>
        <v>11.844915254237289</v>
      </c>
      <c r="E39" s="212"/>
      <c r="F39" s="30">
        <f t="shared" si="1"/>
        <v>11.844915254237289</v>
      </c>
      <c r="G39" s="30">
        <f t="shared" si="1"/>
        <v>0</v>
      </c>
      <c r="H39" s="212"/>
      <c r="I39" s="30">
        <f t="shared" si="1"/>
        <v>2.5</v>
      </c>
      <c r="J39" s="212"/>
      <c r="K39" s="402">
        <f t="shared" si="1"/>
        <v>0</v>
      </c>
    </row>
    <row r="40" spans="1:11">
      <c r="A40" s="142" t="s">
        <v>452</v>
      </c>
      <c r="B40" s="72" t="s">
        <v>453</v>
      </c>
      <c r="C40" s="67" t="s">
        <v>29</v>
      </c>
      <c r="D40" s="30">
        <f t="shared" si="1"/>
        <v>11.844915254237289</v>
      </c>
      <c r="E40" s="212"/>
      <c r="F40" s="30">
        <f t="shared" si="1"/>
        <v>11.844915254237289</v>
      </c>
      <c r="G40" s="30">
        <f t="shared" si="1"/>
        <v>0</v>
      </c>
      <c r="H40" s="212"/>
      <c r="I40" s="30">
        <f t="shared" si="1"/>
        <v>2.5</v>
      </c>
      <c r="J40" s="212"/>
      <c r="K40" s="402">
        <f t="shared" si="1"/>
        <v>0</v>
      </c>
    </row>
    <row r="41" spans="1:11">
      <c r="A41" s="70" t="s">
        <v>454</v>
      </c>
      <c r="B41" s="72" t="s">
        <v>61</v>
      </c>
      <c r="C41" s="67" t="s">
        <v>29</v>
      </c>
      <c r="D41" s="30">
        <f>SUM(D42:D43)</f>
        <v>11.844915254237289</v>
      </c>
      <c r="E41" s="73"/>
      <c r="F41" s="30">
        <f>SUM(F42:F43)</f>
        <v>11.844915254237289</v>
      </c>
      <c r="G41" s="30">
        <f>SUM(G42:G43)</f>
        <v>0</v>
      </c>
      <c r="H41" s="73"/>
      <c r="I41" s="30">
        <f>SUM(I42:I43)</f>
        <v>2.5</v>
      </c>
      <c r="J41" s="73"/>
      <c r="K41" s="402">
        <f>SUM(K42:K43)</f>
        <v>0</v>
      </c>
    </row>
    <row r="42" spans="1:11" ht="25.5">
      <c r="A42" s="143" t="s">
        <v>511</v>
      </c>
      <c r="B42" s="146" t="s">
        <v>504</v>
      </c>
      <c r="C42" s="63" t="s">
        <v>505</v>
      </c>
      <c r="D42" s="31">
        <f>5.907/1.18</f>
        <v>5.0059322033898308</v>
      </c>
      <c r="E42" s="55" t="s">
        <v>48</v>
      </c>
      <c r="F42" s="61">
        <f>5.907/1.18</f>
        <v>5.0059322033898308</v>
      </c>
      <c r="G42" s="55"/>
      <c r="H42" s="55" t="s">
        <v>48</v>
      </c>
      <c r="I42" s="55">
        <v>0.94</v>
      </c>
      <c r="J42" s="55" t="s">
        <v>48</v>
      </c>
      <c r="K42" s="405" t="s">
        <v>48</v>
      </c>
    </row>
    <row r="43" spans="1:11" ht="25.5">
      <c r="A43" s="143" t="s">
        <v>512</v>
      </c>
      <c r="B43" s="146" t="s">
        <v>507</v>
      </c>
      <c r="C43" s="63" t="s">
        <v>508</v>
      </c>
      <c r="D43" s="31">
        <f>8.07/1.18</f>
        <v>6.8389830508474585</v>
      </c>
      <c r="E43" s="55" t="s">
        <v>48</v>
      </c>
      <c r="F43" s="61">
        <f>8.07/1.18</f>
        <v>6.8389830508474585</v>
      </c>
      <c r="G43" s="55"/>
      <c r="H43" s="55" t="s">
        <v>48</v>
      </c>
      <c r="I43" s="55">
        <v>1.56</v>
      </c>
      <c r="J43" s="55" t="s">
        <v>48</v>
      </c>
      <c r="K43" s="405" t="s">
        <v>48</v>
      </c>
    </row>
  </sheetData>
  <mergeCells count="16">
    <mergeCell ref="I30:I31"/>
    <mergeCell ref="J30:J31"/>
    <mergeCell ref="K30:K31"/>
    <mergeCell ref="D30:D31"/>
    <mergeCell ref="E30:E31"/>
    <mergeCell ref="F30:F31"/>
    <mergeCell ref="G30:G31"/>
    <mergeCell ref="H30:H31"/>
    <mergeCell ref="D10:D11"/>
    <mergeCell ref="F10:K10"/>
    <mergeCell ref="A7:A11"/>
    <mergeCell ref="B7:B11"/>
    <mergeCell ref="C7:C11"/>
    <mergeCell ref="D7:D9"/>
    <mergeCell ref="E7:K8"/>
    <mergeCell ref="E9:K9"/>
  </mergeCells>
  <pageMargins left="0.78740157480314965" right="0" top="0.78740157480314965" bottom="0" header="0" footer="0"/>
  <pageSetup paperSize="9" scale="52" fitToHeight="0" orientation="portrait" horizontalDpi="300" verticalDpi="300" r:id="rId1"/>
  <headerFooter differentFirst="1">
    <oddHeader>&amp;C&amp;P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B44"/>
  <sheetViews>
    <sheetView topLeftCell="A7" zoomScaleNormal="100" workbookViewId="0">
      <selection activeCell="D14" sqref="D14:I44"/>
    </sheetView>
  </sheetViews>
  <sheetFormatPr defaultRowHeight="12.75"/>
  <cols>
    <col min="1" max="1" width="13.5" style="24" customWidth="1"/>
    <col min="2" max="2" width="50.5" style="24" customWidth="1"/>
    <col min="3" max="3" width="13.875" style="24" customWidth="1"/>
    <col min="4" max="9" width="5.75" style="24" bestFit="1" customWidth="1"/>
    <col min="10" max="16384" width="9" style="24"/>
  </cols>
  <sheetData>
    <row r="1" spans="1:28" s="1" customFormat="1" ht="15.75">
      <c r="I1" s="25" t="s">
        <v>597</v>
      </c>
    </row>
    <row r="2" spans="1:28" s="1" customFormat="1" ht="15.75">
      <c r="I2" s="26" t="s">
        <v>211</v>
      </c>
    </row>
    <row r="3" spans="1:28" s="1" customFormat="1" ht="15.75"/>
    <row r="4" spans="1:28" s="1" customFormat="1" ht="15.75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L4" s="44"/>
    </row>
    <row r="5" spans="1:28" s="1" customFormat="1" ht="33.75" customHeight="1">
      <c r="A5" s="258" t="s">
        <v>527</v>
      </c>
      <c r="B5" s="259"/>
      <c r="C5" s="259"/>
      <c r="D5" s="259"/>
      <c r="E5" s="259"/>
      <c r="F5" s="259"/>
      <c r="G5" s="259"/>
      <c r="H5" s="259"/>
      <c r="I5" s="259"/>
    </row>
    <row r="6" spans="1:28" s="1" customFormat="1" ht="15.75">
      <c r="A6" s="257" t="s">
        <v>212</v>
      </c>
      <c r="B6" s="257"/>
      <c r="C6" s="257"/>
      <c r="D6" s="257"/>
      <c r="E6" s="257"/>
      <c r="F6" s="257"/>
      <c r="G6" s="257"/>
      <c r="H6" s="257"/>
      <c r="I6" s="257"/>
    </row>
    <row r="7" spans="1:28">
      <c r="A7" s="289"/>
      <c r="B7" s="289"/>
      <c r="C7" s="289"/>
      <c r="D7" s="289"/>
      <c r="E7" s="289"/>
      <c r="F7" s="289"/>
      <c r="G7" s="289"/>
      <c r="H7" s="289"/>
      <c r="I7" s="289"/>
    </row>
    <row r="8" spans="1:28" ht="38.25" customHeight="1">
      <c r="A8" s="246" t="s">
        <v>1</v>
      </c>
      <c r="B8" s="246" t="s">
        <v>2</v>
      </c>
      <c r="C8" s="246" t="s">
        <v>3</v>
      </c>
      <c r="D8" s="247" t="s">
        <v>518</v>
      </c>
      <c r="E8" s="248"/>
      <c r="F8" s="248"/>
      <c r="G8" s="248"/>
      <c r="H8" s="248"/>
      <c r="I8" s="248"/>
    </row>
    <row r="9" spans="1:28" ht="15.75" customHeight="1">
      <c r="A9" s="246"/>
      <c r="B9" s="246"/>
      <c r="C9" s="246"/>
      <c r="D9" s="262"/>
      <c r="E9" s="263"/>
      <c r="F9" s="263"/>
      <c r="G9" s="263"/>
      <c r="H9" s="263"/>
      <c r="I9" s="263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</row>
    <row r="10" spans="1:28">
      <c r="A10" s="246"/>
      <c r="B10" s="246"/>
      <c r="C10" s="246"/>
      <c r="D10" s="249"/>
      <c r="E10" s="250"/>
      <c r="F10" s="250"/>
      <c r="G10" s="250"/>
      <c r="H10" s="250"/>
      <c r="I10" s="250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</row>
    <row r="11" spans="1:28" ht="39" customHeight="1">
      <c r="A11" s="246"/>
      <c r="B11" s="246"/>
      <c r="C11" s="246"/>
      <c r="D11" s="252" t="s">
        <v>213</v>
      </c>
      <c r="E11" s="252"/>
      <c r="F11" s="252"/>
      <c r="G11" s="252"/>
      <c r="H11" s="252"/>
      <c r="I11" s="252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63"/>
      <c r="W11" s="263"/>
      <c r="X11" s="263"/>
      <c r="Y11" s="263"/>
      <c r="Z11" s="263"/>
      <c r="AA11" s="263"/>
      <c r="AB11" s="263"/>
    </row>
    <row r="12" spans="1:28" ht="54.75" customHeight="1">
      <c r="A12" s="246"/>
      <c r="B12" s="246"/>
      <c r="C12" s="246"/>
      <c r="D12" s="64" t="s">
        <v>178</v>
      </c>
      <c r="E12" s="64" t="s">
        <v>165</v>
      </c>
      <c r="F12" s="64" t="s">
        <v>166</v>
      </c>
      <c r="G12" s="53" t="s">
        <v>167</v>
      </c>
      <c r="H12" s="64" t="s">
        <v>168</v>
      </c>
      <c r="I12" s="64" t="s">
        <v>169</v>
      </c>
      <c r="J12" s="167"/>
      <c r="K12" s="168"/>
      <c r="L12" s="168"/>
      <c r="M12" s="168"/>
      <c r="N12" s="167"/>
      <c r="O12" s="167"/>
      <c r="P12" s="167"/>
      <c r="Q12" s="167"/>
      <c r="R12" s="168"/>
      <c r="S12" s="168"/>
      <c r="T12" s="168"/>
      <c r="U12" s="167"/>
      <c r="V12" s="167"/>
      <c r="W12" s="167"/>
      <c r="X12" s="167"/>
      <c r="Y12" s="168"/>
      <c r="Z12" s="168"/>
      <c r="AA12" s="168"/>
      <c r="AB12" s="167"/>
    </row>
    <row r="13" spans="1:28">
      <c r="A13" s="65">
        <v>1</v>
      </c>
      <c r="B13" s="65">
        <v>2</v>
      </c>
      <c r="C13" s="65">
        <v>3</v>
      </c>
      <c r="D13" s="66" t="s">
        <v>179</v>
      </c>
      <c r="E13" s="66" t="s">
        <v>180</v>
      </c>
      <c r="F13" s="66" t="s">
        <v>181</v>
      </c>
      <c r="G13" s="66" t="s">
        <v>182</v>
      </c>
      <c r="H13" s="66" t="s">
        <v>183</v>
      </c>
      <c r="I13" s="66" t="s">
        <v>184</v>
      </c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</row>
    <row r="14" spans="1:28">
      <c r="A14" s="67"/>
      <c r="B14" s="139" t="s">
        <v>28</v>
      </c>
      <c r="C14" s="29" t="s">
        <v>29</v>
      </c>
      <c r="D14" s="413"/>
      <c r="E14" s="413"/>
      <c r="F14" s="413"/>
      <c r="G14" s="413"/>
      <c r="H14" s="413"/>
      <c r="I14" s="413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</row>
    <row r="15" spans="1:28">
      <c r="A15" s="70"/>
      <c r="B15" s="72" t="s">
        <v>30</v>
      </c>
      <c r="C15" s="30" t="s">
        <v>29</v>
      </c>
      <c r="D15" s="414"/>
      <c r="E15" s="414"/>
      <c r="F15" s="414"/>
      <c r="G15" s="414"/>
      <c r="H15" s="414"/>
      <c r="I15" s="414"/>
    </row>
    <row r="16" spans="1:28">
      <c r="A16" s="70"/>
      <c r="B16" s="72" t="s">
        <v>31</v>
      </c>
      <c r="C16" s="30" t="s">
        <v>29</v>
      </c>
      <c r="D16" s="414"/>
      <c r="E16" s="414"/>
      <c r="F16" s="414"/>
      <c r="G16" s="414"/>
      <c r="H16" s="414"/>
      <c r="I16" s="414"/>
    </row>
    <row r="17" spans="1:9">
      <c r="A17" s="70">
        <v>1</v>
      </c>
      <c r="B17" s="139" t="s">
        <v>32</v>
      </c>
      <c r="C17" s="29" t="s">
        <v>29</v>
      </c>
      <c r="D17" s="413"/>
      <c r="E17" s="413"/>
      <c r="F17" s="413"/>
      <c r="G17" s="413"/>
      <c r="H17" s="413"/>
      <c r="I17" s="413"/>
    </row>
    <row r="18" spans="1:9" ht="25.5">
      <c r="A18" s="71" t="s">
        <v>33</v>
      </c>
      <c r="B18" s="139" t="s">
        <v>34</v>
      </c>
      <c r="C18" s="29" t="s">
        <v>29</v>
      </c>
      <c r="D18" s="413"/>
      <c r="E18" s="413"/>
      <c r="F18" s="413"/>
      <c r="G18" s="413"/>
      <c r="H18" s="413"/>
      <c r="I18" s="413"/>
    </row>
    <row r="19" spans="1:9">
      <c r="A19" s="71" t="s">
        <v>35</v>
      </c>
      <c r="B19" s="72" t="s">
        <v>36</v>
      </c>
      <c r="C19" s="29" t="s">
        <v>29</v>
      </c>
      <c r="D19" s="413"/>
      <c r="E19" s="413"/>
      <c r="F19" s="413"/>
      <c r="G19" s="413"/>
      <c r="H19" s="413"/>
      <c r="I19" s="413"/>
    </row>
    <row r="20" spans="1:9">
      <c r="A20" s="71" t="s">
        <v>37</v>
      </c>
      <c r="B20" s="72" t="s">
        <v>38</v>
      </c>
      <c r="C20" s="29" t="s">
        <v>29</v>
      </c>
      <c r="D20" s="413"/>
      <c r="E20" s="413"/>
      <c r="F20" s="413"/>
      <c r="G20" s="413"/>
      <c r="H20" s="413"/>
      <c r="I20" s="413"/>
    </row>
    <row r="21" spans="1:9">
      <c r="A21" s="71" t="s">
        <v>39</v>
      </c>
      <c r="B21" s="72" t="s">
        <v>40</v>
      </c>
      <c r="C21" s="29" t="s">
        <v>29</v>
      </c>
      <c r="D21" s="413"/>
      <c r="E21" s="413"/>
      <c r="F21" s="413"/>
      <c r="G21" s="413"/>
      <c r="H21" s="413"/>
      <c r="I21" s="413"/>
    </row>
    <row r="22" spans="1:9">
      <c r="A22" s="70" t="s">
        <v>41</v>
      </c>
      <c r="B22" s="72" t="s">
        <v>42</v>
      </c>
      <c r="C22" s="30" t="s">
        <v>29</v>
      </c>
      <c r="D22" s="401"/>
      <c r="E22" s="401"/>
      <c r="F22" s="401"/>
      <c r="G22" s="401"/>
      <c r="H22" s="401"/>
      <c r="I22" s="401"/>
    </row>
    <row r="23" spans="1:9">
      <c r="A23" s="70" t="s">
        <v>43</v>
      </c>
      <c r="B23" s="72" t="s">
        <v>44</v>
      </c>
      <c r="C23" s="73" t="s">
        <v>29</v>
      </c>
      <c r="D23" s="414"/>
      <c r="E23" s="414"/>
      <c r="F23" s="414"/>
      <c r="G23" s="414"/>
      <c r="H23" s="414"/>
      <c r="I23" s="414"/>
    </row>
    <row r="24" spans="1:9" ht="25.5">
      <c r="A24" s="57" t="s">
        <v>485</v>
      </c>
      <c r="B24" s="74" t="s">
        <v>486</v>
      </c>
      <c r="C24" s="55" t="s">
        <v>487</v>
      </c>
      <c r="D24" s="402">
        <v>2</v>
      </c>
      <c r="E24" s="401" t="s">
        <v>48</v>
      </c>
      <c r="F24" s="401" t="s">
        <v>48</v>
      </c>
      <c r="G24" s="401">
        <v>2.7</v>
      </c>
      <c r="H24" s="401" t="s">
        <v>48</v>
      </c>
      <c r="I24" s="401" t="s">
        <v>48</v>
      </c>
    </row>
    <row r="25" spans="1:9">
      <c r="A25" s="71" t="s">
        <v>419</v>
      </c>
      <c r="B25" s="72" t="s">
        <v>420</v>
      </c>
      <c r="C25" s="67" t="s">
        <v>29</v>
      </c>
      <c r="D25" s="412"/>
      <c r="E25" s="415"/>
      <c r="F25" s="415"/>
      <c r="G25" s="415"/>
      <c r="H25" s="415"/>
      <c r="I25" s="415"/>
    </row>
    <row r="26" spans="1:9">
      <c r="A26" s="70" t="s">
        <v>421</v>
      </c>
      <c r="B26" s="72" t="s">
        <v>44</v>
      </c>
      <c r="C26" s="67" t="s">
        <v>29</v>
      </c>
      <c r="D26" s="412"/>
      <c r="E26" s="415"/>
      <c r="F26" s="415"/>
      <c r="G26" s="415"/>
      <c r="H26" s="415"/>
      <c r="I26" s="415"/>
    </row>
    <row r="27" spans="1:9" ht="25.5">
      <c r="A27" s="57" t="s">
        <v>488</v>
      </c>
      <c r="B27" s="74" t="s">
        <v>489</v>
      </c>
      <c r="C27" s="55" t="s">
        <v>490</v>
      </c>
      <c r="D27" s="402">
        <v>2</v>
      </c>
      <c r="E27" s="401" t="s">
        <v>48</v>
      </c>
      <c r="F27" s="401" t="s">
        <v>48</v>
      </c>
      <c r="G27" s="401">
        <v>0.44900000000000001</v>
      </c>
      <c r="H27" s="401" t="s">
        <v>48</v>
      </c>
      <c r="I27" s="401" t="s">
        <v>48</v>
      </c>
    </row>
    <row r="28" spans="1:9">
      <c r="A28" s="71" t="s">
        <v>491</v>
      </c>
      <c r="B28" s="72" t="s">
        <v>492</v>
      </c>
      <c r="C28" s="67" t="s">
        <v>29</v>
      </c>
      <c r="D28" s="412"/>
      <c r="E28" s="415"/>
      <c r="F28" s="415"/>
      <c r="G28" s="415"/>
      <c r="H28" s="415"/>
      <c r="I28" s="415"/>
    </row>
    <row r="29" spans="1:9">
      <c r="A29" s="71" t="s">
        <v>493</v>
      </c>
      <c r="B29" s="72" t="s">
        <v>453</v>
      </c>
      <c r="C29" s="73" t="s">
        <v>29</v>
      </c>
      <c r="D29" s="411"/>
      <c r="E29" s="414"/>
      <c r="F29" s="414"/>
      <c r="G29" s="414"/>
      <c r="H29" s="414"/>
      <c r="I29" s="414"/>
    </row>
    <row r="30" spans="1:9">
      <c r="A30" s="71" t="s">
        <v>494</v>
      </c>
      <c r="B30" s="72" t="s">
        <v>44</v>
      </c>
      <c r="C30" s="73" t="s">
        <v>29</v>
      </c>
      <c r="D30" s="411"/>
      <c r="E30" s="414"/>
      <c r="F30" s="414"/>
      <c r="G30" s="414"/>
      <c r="H30" s="414"/>
      <c r="I30" s="414"/>
    </row>
    <row r="31" spans="1:9" ht="25.5">
      <c r="A31" s="71" t="s">
        <v>495</v>
      </c>
      <c r="B31" s="205" t="s">
        <v>496</v>
      </c>
      <c r="C31" s="55" t="s">
        <v>497</v>
      </c>
      <c r="D31" s="402">
        <v>3</v>
      </c>
      <c r="E31" s="401" t="s">
        <v>48</v>
      </c>
      <c r="F31" s="401" t="s">
        <v>48</v>
      </c>
      <c r="G31" s="401">
        <v>3.2</v>
      </c>
      <c r="H31" s="401" t="s">
        <v>48</v>
      </c>
      <c r="I31" s="401" t="s">
        <v>48</v>
      </c>
    </row>
    <row r="32" spans="1:9" ht="25.5">
      <c r="A32" s="71" t="s">
        <v>498</v>
      </c>
      <c r="B32" s="205" t="s">
        <v>499</v>
      </c>
      <c r="C32" s="55" t="s">
        <v>500</v>
      </c>
      <c r="D32" s="431"/>
      <c r="E32" s="432"/>
      <c r="F32" s="432"/>
      <c r="G32" s="432"/>
      <c r="H32" s="432"/>
      <c r="I32" s="432"/>
    </row>
    <row r="33" spans="1:9">
      <c r="A33" s="71" t="s">
        <v>60</v>
      </c>
      <c r="B33" s="72" t="s">
        <v>501</v>
      </c>
      <c r="C33" s="67" t="s">
        <v>29</v>
      </c>
      <c r="D33" s="412"/>
      <c r="E33" s="415"/>
      <c r="F33" s="415"/>
      <c r="G33" s="415"/>
      <c r="H33" s="415"/>
      <c r="I33" s="415"/>
    </row>
    <row r="34" spans="1:9">
      <c r="A34" s="71" t="s">
        <v>60</v>
      </c>
      <c r="B34" s="72" t="s">
        <v>61</v>
      </c>
      <c r="C34" s="67" t="s">
        <v>29</v>
      </c>
      <c r="D34" s="411"/>
      <c r="E34" s="414"/>
      <c r="F34" s="414"/>
      <c r="G34" s="414"/>
      <c r="H34" s="414"/>
      <c r="I34" s="414"/>
    </row>
    <row r="35" spans="1:9" ht="25.5">
      <c r="A35" s="70" t="s">
        <v>429</v>
      </c>
      <c r="B35" s="60" t="s">
        <v>462</v>
      </c>
      <c r="C35" s="73" t="s">
        <v>502</v>
      </c>
      <c r="D35" s="402">
        <v>4</v>
      </c>
      <c r="E35" s="401" t="s">
        <v>48</v>
      </c>
      <c r="F35" s="401" t="s">
        <v>48</v>
      </c>
      <c r="G35" s="401" t="s">
        <v>48</v>
      </c>
      <c r="H35" s="401" t="s">
        <v>48</v>
      </c>
      <c r="I35" s="402">
        <v>2</v>
      </c>
    </row>
    <row r="36" spans="1:9">
      <c r="A36" s="37">
        <v>2</v>
      </c>
      <c r="B36" s="139" t="s">
        <v>446</v>
      </c>
      <c r="C36" s="67" t="s">
        <v>29</v>
      </c>
      <c r="D36" s="433"/>
      <c r="E36" s="434"/>
      <c r="F36" s="434"/>
      <c r="G36" s="434"/>
      <c r="H36" s="434"/>
      <c r="I36" s="434"/>
    </row>
    <row r="37" spans="1:9" ht="25.5">
      <c r="A37" s="71" t="s">
        <v>447</v>
      </c>
      <c r="B37" s="139" t="s">
        <v>34</v>
      </c>
      <c r="C37" s="67" t="s">
        <v>29</v>
      </c>
      <c r="D37" s="433"/>
      <c r="E37" s="434"/>
      <c r="F37" s="434"/>
      <c r="G37" s="434"/>
      <c r="H37" s="434"/>
      <c r="I37" s="434"/>
    </row>
    <row r="38" spans="1:9">
      <c r="A38" s="71" t="s">
        <v>448</v>
      </c>
      <c r="B38" s="72" t="s">
        <v>36</v>
      </c>
      <c r="C38" s="67" t="s">
        <v>29</v>
      </c>
      <c r="D38" s="433"/>
      <c r="E38" s="434"/>
      <c r="F38" s="434"/>
      <c r="G38" s="434"/>
      <c r="H38" s="434"/>
      <c r="I38" s="434"/>
    </row>
    <row r="39" spans="1:9">
      <c r="A39" s="71" t="s">
        <v>449</v>
      </c>
      <c r="B39" s="72" t="s">
        <v>38</v>
      </c>
      <c r="C39" s="67" t="s">
        <v>29</v>
      </c>
      <c r="D39" s="412"/>
      <c r="E39" s="415"/>
      <c r="F39" s="415"/>
      <c r="G39" s="415"/>
      <c r="H39" s="415"/>
      <c r="I39" s="415"/>
    </row>
    <row r="40" spans="1:9">
      <c r="A40" s="71" t="s">
        <v>450</v>
      </c>
      <c r="B40" s="72" t="s">
        <v>451</v>
      </c>
      <c r="C40" s="67" t="s">
        <v>29</v>
      </c>
      <c r="D40" s="433"/>
      <c r="E40" s="434"/>
      <c r="F40" s="434"/>
      <c r="G40" s="434"/>
      <c r="H40" s="434"/>
      <c r="I40" s="434"/>
    </row>
    <row r="41" spans="1:9">
      <c r="A41" s="71" t="s">
        <v>452</v>
      </c>
      <c r="B41" s="72" t="s">
        <v>453</v>
      </c>
      <c r="C41" s="67" t="s">
        <v>29</v>
      </c>
      <c r="D41" s="433"/>
      <c r="E41" s="434"/>
      <c r="F41" s="434"/>
      <c r="G41" s="434"/>
      <c r="H41" s="434"/>
      <c r="I41" s="434"/>
    </row>
    <row r="42" spans="1:9">
      <c r="A42" s="71" t="s">
        <v>454</v>
      </c>
      <c r="B42" s="72" t="s">
        <v>61</v>
      </c>
      <c r="C42" s="67" t="s">
        <v>29</v>
      </c>
      <c r="D42" s="411"/>
      <c r="E42" s="414"/>
      <c r="F42" s="414"/>
      <c r="G42" s="414"/>
      <c r="H42" s="414"/>
      <c r="I42" s="414"/>
    </row>
    <row r="43" spans="1:9" ht="25.5">
      <c r="A43" s="57" t="s">
        <v>511</v>
      </c>
      <c r="B43" s="146" t="s">
        <v>504</v>
      </c>
      <c r="C43" s="63" t="s">
        <v>505</v>
      </c>
      <c r="D43" s="402">
        <v>2</v>
      </c>
      <c r="E43" s="401" t="s">
        <v>48</v>
      </c>
      <c r="F43" s="401" t="s">
        <v>48</v>
      </c>
      <c r="G43" s="401">
        <v>0.94</v>
      </c>
      <c r="H43" s="401" t="s">
        <v>48</v>
      </c>
      <c r="I43" s="401" t="s">
        <v>48</v>
      </c>
    </row>
    <row r="44" spans="1:9" ht="25.5">
      <c r="A44" s="57" t="s">
        <v>512</v>
      </c>
      <c r="B44" s="146" t="s">
        <v>507</v>
      </c>
      <c r="C44" s="63" t="s">
        <v>508</v>
      </c>
      <c r="D44" s="402">
        <v>3</v>
      </c>
      <c r="E44" s="401" t="s">
        <v>48</v>
      </c>
      <c r="F44" s="401" t="s">
        <v>48</v>
      </c>
      <c r="G44" s="401">
        <v>1.56</v>
      </c>
      <c r="H44" s="401" t="s">
        <v>48</v>
      </c>
      <c r="I44" s="401" t="s">
        <v>48</v>
      </c>
    </row>
  </sheetData>
  <mergeCells count="15">
    <mergeCell ref="A4:I4"/>
    <mergeCell ref="A6:I6"/>
    <mergeCell ref="O11:U11"/>
    <mergeCell ref="V11:AB11"/>
    <mergeCell ref="A5:I5"/>
    <mergeCell ref="O9:U10"/>
    <mergeCell ref="V9:AB10"/>
    <mergeCell ref="D11:I11"/>
    <mergeCell ref="J9:N10"/>
    <mergeCell ref="J11:N11"/>
    <mergeCell ref="A7:I7"/>
    <mergeCell ref="A8:A12"/>
    <mergeCell ref="B8:B12"/>
    <mergeCell ref="C8:C12"/>
    <mergeCell ref="D8:I10"/>
  </mergeCells>
  <pageMargins left="0.98425196850393704" right="0.39370078740157483" top="0.59055118110236227" bottom="0.59055118110236227" header="0.31496062992125984" footer="0.31496062992125984"/>
  <pageSetup paperSize="9" scale="7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V52"/>
  <sheetViews>
    <sheetView topLeftCell="F50" zoomScale="70" zoomScaleNormal="70" zoomScaleSheetLayoutView="80" workbookViewId="0">
      <selection activeCell="N2" sqref="N2:R2"/>
    </sheetView>
  </sheetViews>
  <sheetFormatPr defaultRowHeight="15.75"/>
  <cols>
    <col min="1" max="1" width="10.875" style="1" customWidth="1"/>
    <col min="2" max="2" width="43.5" style="1" customWidth="1"/>
    <col min="3" max="3" width="23.875" style="1" customWidth="1"/>
    <col min="4" max="5" width="15.625" style="1" customWidth="1"/>
    <col min="6" max="6" width="17.875" style="1" customWidth="1"/>
    <col min="7" max="7" width="22.25" style="1" customWidth="1"/>
    <col min="8" max="8" width="15.625" style="1" customWidth="1"/>
    <col min="9" max="13" width="10.625" style="1" customWidth="1"/>
    <col min="14" max="17" width="8.625" style="1" customWidth="1"/>
    <col min="18" max="18" width="22.125" style="1" customWidth="1"/>
    <col min="19" max="19" width="10.125" style="1" customWidth="1"/>
    <col min="20" max="20" width="8.375" style="1" customWidth="1"/>
    <col min="21" max="21" width="5.625" style="1" customWidth="1"/>
    <col min="22" max="22" width="7.375" style="1" customWidth="1"/>
    <col min="23" max="23" width="10" style="1" customWidth="1"/>
    <col min="24" max="24" width="7.875" style="1" customWidth="1"/>
    <col min="25" max="25" width="6.75" style="1" customWidth="1"/>
    <col min="26" max="26" width="9" style="1" customWidth="1"/>
    <col min="27" max="27" width="6.125" style="1" customWidth="1"/>
    <col min="28" max="28" width="6.75" style="1" customWidth="1"/>
    <col min="29" max="29" width="9.375" style="1" customWidth="1"/>
    <col min="30" max="30" width="7.375" style="1" customWidth="1"/>
    <col min="31" max="37" width="7.25" style="1" customWidth="1"/>
    <col min="38" max="38" width="8.625" style="1" customWidth="1"/>
    <col min="39" max="39" width="6.125" style="1" customWidth="1"/>
    <col min="40" max="40" width="6.875" style="1" customWidth="1"/>
    <col min="41" max="41" width="9.625" style="1" customWidth="1"/>
    <col min="42" max="42" width="6.75" style="1" customWidth="1"/>
    <col min="43" max="43" width="7.75" style="1" customWidth="1"/>
    <col min="44" max="16384" width="9" style="1"/>
  </cols>
  <sheetData>
    <row r="1" spans="1:48">
      <c r="R1" s="25" t="s">
        <v>141</v>
      </c>
    </row>
    <row r="2" spans="1:48">
      <c r="N2" s="232" t="s">
        <v>211</v>
      </c>
      <c r="O2" s="232"/>
      <c r="P2" s="232"/>
      <c r="Q2" s="232"/>
      <c r="R2" s="232"/>
    </row>
    <row r="3" spans="1:48">
      <c r="M3" s="26"/>
      <c r="N3" s="26"/>
      <c r="O3" s="26"/>
      <c r="P3" s="26"/>
      <c r="Q3" s="26"/>
      <c r="R3" s="26"/>
    </row>
    <row r="4" spans="1:48" ht="18.75">
      <c r="F4" s="12" t="s">
        <v>216</v>
      </c>
      <c r="H4" s="12"/>
      <c r="J4" s="12"/>
      <c r="K4" s="12"/>
      <c r="L4" s="12"/>
      <c r="M4" s="12"/>
      <c r="N4" s="12"/>
      <c r="O4" s="12"/>
      <c r="P4" s="12"/>
      <c r="Q4" s="12"/>
    </row>
    <row r="5" spans="1:48" ht="18.75">
      <c r="B5" s="12"/>
      <c r="C5" s="12"/>
      <c r="D5" s="12" t="s">
        <v>226</v>
      </c>
      <c r="E5" s="12"/>
      <c r="F5" s="12"/>
      <c r="J5" s="12"/>
      <c r="K5" s="12"/>
      <c r="L5" s="12"/>
      <c r="M5" s="12"/>
      <c r="N5" s="12"/>
      <c r="O5" s="12"/>
      <c r="P5" s="12"/>
      <c r="Q5" s="12"/>
      <c r="R5" s="12"/>
    </row>
    <row r="6" spans="1:48" ht="18.75">
      <c r="A6" s="13"/>
      <c r="B6" s="13"/>
      <c r="C6" s="13"/>
      <c r="D6" s="13"/>
      <c r="E6" s="13"/>
      <c r="F6" s="12" t="s">
        <v>212</v>
      </c>
      <c r="G6" s="12"/>
      <c r="H6" s="12"/>
      <c r="I6" s="12"/>
      <c r="J6" s="12"/>
      <c r="K6" s="12"/>
      <c r="L6" s="12"/>
      <c r="M6" s="12"/>
      <c r="N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4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ht="50.25" customHeight="1">
      <c r="A8" s="235" t="s">
        <v>1</v>
      </c>
      <c r="B8" s="235" t="s">
        <v>2</v>
      </c>
      <c r="C8" s="235" t="s">
        <v>3</v>
      </c>
      <c r="D8" s="235" t="s">
        <v>142</v>
      </c>
      <c r="E8" s="235" t="s">
        <v>117</v>
      </c>
      <c r="F8" s="235" t="s">
        <v>143</v>
      </c>
      <c r="G8" s="235" t="s">
        <v>218</v>
      </c>
      <c r="H8" s="235" t="s">
        <v>145</v>
      </c>
      <c r="I8" s="235" t="s">
        <v>146</v>
      </c>
      <c r="J8" s="235"/>
      <c r="K8" s="235"/>
      <c r="L8" s="235"/>
      <c r="M8" s="235"/>
      <c r="N8" s="235" t="s">
        <v>147</v>
      </c>
      <c r="O8" s="235"/>
      <c r="P8" s="235"/>
      <c r="Q8" s="235"/>
      <c r="R8" s="235" t="s">
        <v>148</v>
      </c>
    </row>
    <row r="9" spans="1:48">
      <c r="A9" s="235"/>
      <c r="B9" s="235"/>
      <c r="C9" s="235"/>
      <c r="D9" s="235"/>
      <c r="E9" s="235"/>
      <c r="F9" s="235"/>
      <c r="G9" s="235"/>
      <c r="H9" s="235"/>
      <c r="I9" s="235" t="s">
        <v>213</v>
      </c>
      <c r="J9" s="235"/>
      <c r="K9" s="235"/>
      <c r="L9" s="235"/>
      <c r="M9" s="235"/>
      <c r="N9" s="235" t="s">
        <v>149</v>
      </c>
      <c r="O9" s="235"/>
      <c r="P9" s="235" t="s">
        <v>219</v>
      </c>
      <c r="Q9" s="235"/>
      <c r="R9" s="235"/>
    </row>
    <row r="10" spans="1:48" ht="106.5">
      <c r="A10" s="235"/>
      <c r="B10" s="235"/>
      <c r="C10" s="235"/>
      <c r="D10" s="235"/>
      <c r="E10" s="235"/>
      <c r="F10" s="55" t="s">
        <v>213</v>
      </c>
      <c r="G10" s="55" t="s">
        <v>213</v>
      </c>
      <c r="H10" s="235"/>
      <c r="I10" s="53" t="s">
        <v>151</v>
      </c>
      <c r="J10" s="53" t="s">
        <v>152</v>
      </c>
      <c r="K10" s="53" t="s">
        <v>153</v>
      </c>
      <c r="L10" s="54" t="s">
        <v>154</v>
      </c>
      <c r="M10" s="54" t="s">
        <v>155</v>
      </c>
      <c r="N10" s="53" t="s">
        <v>156</v>
      </c>
      <c r="O10" s="53" t="s">
        <v>157</v>
      </c>
      <c r="P10" s="53" t="s">
        <v>156</v>
      </c>
      <c r="Q10" s="53" t="s">
        <v>157</v>
      </c>
      <c r="R10" s="55" t="s">
        <v>217</v>
      </c>
    </row>
    <row r="11" spans="1:48" ht="19.5" hidden="1" customHeight="1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8</v>
      </c>
      <c r="H11" s="55">
        <v>10</v>
      </c>
      <c r="I11" s="55">
        <v>11</v>
      </c>
      <c r="J11" s="55">
        <v>12</v>
      </c>
      <c r="K11" s="55">
        <v>13</v>
      </c>
      <c r="L11" s="55">
        <v>14</v>
      </c>
      <c r="M11" s="55">
        <v>15</v>
      </c>
      <c r="N11" s="55">
        <v>21</v>
      </c>
      <c r="O11" s="55">
        <v>22</v>
      </c>
      <c r="P11" s="55">
        <v>23</v>
      </c>
      <c r="Q11" s="55">
        <v>24</v>
      </c>
      <c r="R11" s="55">
        <v>27</v>
      </c>
    </row>
    <row r="12" spans="1:48">
      <c r="A12" s="37"/>
      <c r="B12" s="68" t="s">
        <v>28</v>
      </c>
      <c r="C12" s="69" t="s">
        <v>29</v>
      </c>
      <c r="D12" s="29"/>
      <c r="E12" s="29"/>
      <c r="F12" s="29"/>
      <c r="G12" s="29">
        <v>30.494915254237291</v>
      </c>
      <c r="H12" s="29"/>
      <c r="I12" s="29">
        <v>30.494915254237291</v>
      </c>
      <c r="J12" s="29">
        <f>J15</f>
        <v>0</v>
      </c>
      <c r="K12" s="29">
        <f>K15</f>
        <v>0</v>
      </c>
      <c r="L12" s="29">
        <v>30.494915254237291</v>
      </c>
      <c r="M12" s="29">
        <f>M15</f>
        <v>0</v>
      </c>
      <c r="N12" s="29"/>
      <c r="O12" s="29"/>
      <c r="P12" s="29"/>
      <c r="Q12" s="29"/>
      <c r="R12" s="29">
        <f>R15</f>
        <v>30.494915254237291</v>
      </c>
    </row>
    <row r="13" spans="1:48">
      <c r="A13" s="37"/>
      <c r="B13" s="68" t="s">
        <v>30</v>
      </c>
      <c r="C13" s="67" t="s">
        <v>29</v>
      </c>
      <c r="D13" s="29"/>
      <c r="E13" s="29"/>
      <c r="F13" s="29"/>
      <c r="G13" s="29">
        <v>13.403389830508473</v>
      </c>
      <c r="H13" s="29"/>
      <c r="I13" s="29">
        <v>13.403389830508473</v>
      </c>
      <c r="J13" s="29">
        <f>J21+J25+J38+J48</f>
        <v>0</v>
      </c>
      <c r="K13" s="29">
        <f>K21+K25+K38+K48</f>
        <v>0</v>
      </c>
      <c r="L13" s="29">
        <v>13.403389830508473</v>
      </c>
      <c r="M13" s="29">
        <f>M21+M25+M38+M48</f>
        <v>0</v>
      </c>
      <c r="N13" s="30"/>
      <c r="O13" s="30"/>
      <c r="P13" s="30"/>
      <c r="Q13" s="30"/>
      <c r="R13" s="29">
        <f>R21+R25+R38+R48</f>
        <v>13.403389830508473</v>
      </c>
    </row>
    <row r="14" spans="1:48">
      <c r="A14" s="37"/>
      <c r="B14" s="68" t="s">
        <v>31</v>
      </c>
      <c r="C14" s="67" t="s">
        <v>29</v>
      </c>
      <c r="D14" s="29"/>
      <c r="E14" s="29"/>
      <c r="F14" s="29"/>
      <c r="G14" s="29">
        <v>17.091525423728815</v>
      </c>
      <c r="H14" s="29"/>
      <c r="I14" s="29">
        <v>17.091525423728815</v>
      </c>
      <c r="J14" s="29">
        <f>J29+J42+J51</f>
        <v>0</v>
      </c>
      <c r="K14" s="29">
        <f>K29+K42+K51</f>
        <v>0</v>
      </c>
      <c r="L14" s="29">
        <v>17.091525423728815</v>
      </c>
      <c r="M14" s="29">
        <f>M29+M42+M51</f>
        <v>0</v>
      </c>
      <c r="N14" s="30"/>
      <c r="O14" s="30"/>
      <c r="P14" s="30"/>
      <c r="Q14" s="30"/>
      <c r="R14" s="29">
        <f>R29+R42+R51</f>
        <v>17.091525423728815</v>
      </c>
    </row>
    <row r="15" spans="1:48">
      <c r="A15" s="70">
        <v>1</v>
      </c>
      <c r="B15" s="68" t="s">
        <v>32</v>
      </c>
      <c r="C15" s="67" t="s">
        <v>29</v>
      </c>
      <c r="D15" s="29"/>
      <c r="E15" s="29"/>
      <c r="F15" s="29"/>
      <c r="G15" s="29">
        <v>30.494915254237291</v>
      </c>
      <c r="H15" s="29"/>
      <c r="I15" s="29">
        <v>30.494915254237291</v>
      </c>
      <c r="J15" s="29">
        <f>J16+J36</f>
        <v>0</v>
      </c>
      <c r="K15" s="29">
        <f>K16+K36</f>
        <v>0</v>
      </c>
      <c r="L15" s="29">
        <v>30.494915254237291</v>
      </c>
      <c r="M15" s="29">
        <f>M16+M36</f>
        <v>0</v>
      </c>
      <c r="N15" s="29"/>
      <c r="O15" s="29"/>
      <c r="P15" s="29"/>
      <c r="Q15" s="29"/>
      <c r="R15" s="29">
        <f>R16+R36</f>
        <v>30.494915254237291</v>
      </c>
    </row>
    <row r="16" spans="1:48" ht="25.5">
      <c r="A16" s="71" t="s">
        <v>33</v>
      </c>
      <c r="B16" s="68" t="s">
        <v>34</v>
      </c>
      <c r="C16" s="67" t="s">
        <v>29</v>
      </c>
      <c r="D16" s="29"/>
      <c r="E16" s="29"/>
      <c r="F16" s="29"/>
      <c r="G16" s="29">
        <v>20.50084745762712</v>
      </c>
      <c r="H16" s="29"/>
      <c r="I16" s="29">
        <v>20.50084745762712</v>
      </c>
      <c r="J16" s="29">
        <f>J17</f>
        <v>0</v>
      </c>
      <c r="K16" s="29">
        <f>K17</f>
        <v>0</v>
      </c>
      <c r="L16" s="29">
        <v>20.50084745762712</v>
      </c>
      <c r="M16" s="29">
        <f>M17</f>
        <v>0</v>
      </c>
      <c r="N16" s="29"/>
      <c r="O16" s="29"/>
      <c r="P16" s="29"/>
      <c r="Q16" s="29"/>
      <c r="R16" s="29">
        <f>R17</f>
        <v>20.50084745762712</v>
      </c>
    </row>
    <row r="17" spans="1:18">
      <c r="A17" s="71" t="s">
        <v>35</v>
      </c>
      <c r="B17" s="72" t="s">
        <v>36</v>
      </c>
      <c r="C17" s="67" t="s">
        <v>29</v>
      </c>
      <c r="D17" s="29"/>
      <c r="E17" s="29"/>
      <c r="F17" s="29"/>
      <c r="G17" s="29">
        <v>20.50084745762712</v>
      </c>
      <c r="H17" s="29"/>
      <c r="I17" s="29">
        <v>20.50084745762712</v>
      </c>
      <c r="J17" s="29">
        <f>J18+J23</f>
        <v>0</v>
      </c>
      <c r="K17" s="29">
        <f>K18+K23</f>
        <v>0</v>
      </c>
      <c r="L17" s="29">
        <v>20.50084745762712</v>
      </c>
      <c r="M17" s="29">
        <f>M18+M23</f>
        <v>0</v>
      </c>
      <c r="N17" s="29"/>
      <c r="O17" s="29"/>
      <c r="P17" s="29"/>
      <c r="Q17" s="29"/>
      <c r="R17" s="29">
        <f>R18+R23</f>
        <v>20.50084745762712</v>
      </c>
    </row>
    <row r="18" spans="1:18">
      <c r="A18" s="71" t="s">
        <v>37</v>
      </c>
      <c r="B18" s="72" t="s">
        <v>38</v>
      </c>
      <c r="C18" s="67" t="s">
        <v>29</v>
      </c>
      <c r="D18" s="29"/>
      <c r="E18" s="29"/>
      <c r="F18" s="29"/>
      <c r="G18" s="29">
        <v>0.75169491525423737</v>
      </c>
      <c r="H18" s="29"/>
      <c r="I18" s="29">
        <v>0.75169491525423737</v>
      </c>
      <c r="J18" s="29">
        <f t="shared" ref="J18:M20" si="0">J19</f>
        <v>0</v>
      </c>
      <c r="K18" s="29">
        <f t="shared" si="0"/>
        <v>0</v>
      </c>
      <c r="L18" s="29">
        <v>0.75169491525423737</v>
      </c>
      <c r="M18" s="29">
        <f t="shared" si="0"/>
        <v>0</v>
      </c>
      <c r="N18" s="29"/>
      <c r="O18" s="29"/>
      <c r="P18" s="29"/>
      <c r="Q18" s="29"/>
      <c r="R18" s="29">
        <f>R19</f>
        <v>0.75169491525423737</v>
      </c>
    </row>
    <row r="19" spans="1:18">
      <c r="A19" s="71" t="s">
        <v>39</v>
      </c>
      <c r="B19" s="72" t="s">
        <v>40</v>
      </c>
      <c r="C19" s="67" t="s">
        <v>29</v>
      </c>
      <c r="D19" s="29"/>
      <c r="E19" s="29"/>
      <c r="F19" s="29"/>
      <c r="G19" s="29">
        <v>0.75169491525423737</v>
      </c>
      <c r="H19" s="29"/>
      <c r="I19" s="29">
        <v>0.75169491525423737</v>
      </c>
      <c r="J19" s="29">
        <f t="shared" si="0"/>
        <v>0</v>
      </c>
      <c r="K19" s="29">
        <f t="shared" si="0"/>
        <v>0</v>
      </c>
      <c r="L19" s="29">
        <v>0.75169491525423737</v>
      </c>
      <c r="M19" s="29">
        <f t="shared" si="0"/>
        <v>0</v>
      </c>
      <c r="N19" s="29"/>
      <c r="O19" s="29"/>
      <c r="P19" s="29"/>
      <c r="Q19" s="29"/>
      <c r="R19" s="29">
        <f>R20</f>
        <v>0.75169491525423737</v>
      </c>
    </row>
    <row r="20" spans="1:18">
      <c r="A20" s="70" t="s">
        <v>41</v>
      </c>
      <c r="B20" s="72" t="s">
        <v>42</v>
      </c>
      <c r="C20" s="67" t="s">
        <v>29</v>
      </c>
      <c r="D20" s="30"/>
      <c r="E20" s="30"/>
      <c r="F20" s="30"/>
      <c r="G20" s="30">
        <v>0.75169491525423737</v>
      </c>
      <c r="H20" s="30"/>
      <c r="I20" s="30">
        <v>0.75169491525423737</v>
      </c>
      <c r="J20" s="30">
        <f t="shared" si="0"/>
        <v>0</v>
      </c>
      <c r="K20" s="30">
        <f t="shared" si="0"/>
        <v>0</v>
      </c>
      <c r="L20" s="30">
        <v>0.75169491525423737</v>
      </c>
      <c r="M20" s="30">
        <f t="shared" si="0"/>
        <v>0</v>
      </c>
      <c r="N20" s="30"/>
      <c r="O20" s="30"/>
      <c r="P20" s="30"/>
      <c r="Q20" s="30"/>
      <c r="R20" s="30">
        <f>R21</f>
        <v>0.75169491525423737</v>
      </c>
    </row>
    <row r="21" spans="1:18">
      <c r="A21" s="70" t="s">
        <v>43</v>
      </c>
      <c r="B21" s="72" t="s">
        <v>44</v>
      </c>
      <c r="C21" s="73" t="s">
        <v>29</v>
      </c>
      <c r="D21" s="30"/>
      <c r="E21" s="30"/>
      <c r="F21" s="30"/>
      <c r="G21" s="30">
        <v>0.75169491525423737</v>
      </c>
      <c r="H21" s="30"/>
      <c r="I21" s="30">
        <v>0.75169491525423737</v>
      </c>
      <c r="J21" s="30">
        <f>SUM(J22:J22)</f>
        <v>0</v>
      </c>
      <c r="K21" s="30">
        <f>SUM(K22:K22)</f>
        <v>0</v>
      </c>
      <c r="L21" s="30">
        <v>0.75169491525423737</v>
      </c>
      <c r="M21" s="30">
        <f>SUM(M22:M22)</f>
        <v>0</v>
      </c>
      <c r="N21" s="30"/>
      <c r="O21" s="30"/>
      <c r="P21" s="30"/>
      <c r="Q21" s="30"/>
      <c r="R21" s="30">
        <f>SUM(R22:R22)</f>
        <v>0.75169491525423737</v>
      </c>
    </row>
    <row r="22" spans="1:18" ht="25.5">
      <c r="A22" s="57" t="s">
        <v>45</v>
      </c>
      <c r="B22" s="74" t="s">
        <v>46</v>
      </c>
      <c r="C22" s="73" t="s">
        <v>47</v>
      </c>
      <c r="D22" s="30" t="s">
        <v>139</v>
      </c>
      <c r="E22" s="40">
        <v>2018</v>
      </c>
      <c r="F22" s="40">
        <v>2018</v>
      </c>
      <c r="G22" s="30">
        <v>0.75169491525423737</v>
      </c>
      <c r="H22" s="30" t="s">
        <v>48</v>
      </c>
      <c r="I22" s="30">
        <v>0.75169491525423737</v>
      </c>
      <c r="J22" s="85">
        <v>0</v>
      </c>
      <c r="K22" s="85">
        <v>0</v>
      </c>
      <c r="L22" s="30">
        <v>0.75169491525423737</v>
      </c>
      <c r="M22" s="30"/>
      <c r="N22" s="30" t="s">
        <v>48</v>
      </c>
      <c r="O22" s="30" t="s">
        <v>48</v>
      </c>
      <c r="P22" s="30" t="s">
        <v>48</v>
      </c>
      <c r="Q22" s="30" t="s">
        <v>48</v>
      </c>
      <c r="R22" s="30">
        <f>0.887/1.18</f>
        <v>0.75169491525423737</v>
      </c>
    </row>
    <row r="23" spans="1:18">
      <c r="A23" s="71" t="s">
        <v>49</v>
      </c>
      <c r="B23" s="72" t="s">
        <v>50</v>
      </c>
      <c r="C23" s="67" t="s">
        <v>29</v>
      </c>
      <c r="D23" s="29"/>
      <c r="E23" s="29"/>
      <c r="F23" s="29"/>
      <c r="G23" s="29">
        <v>19.749152542372883</v>
      </c>
      <c r="H23" s="29"/>
      <c r="I23" s="29">
        <v>19.749152542372883</v>
      </c>
      <c r="J23" s="29">
        <f>J24</f>
        <v>0</v>
      </c>
      <c r="K23" s="29">
        <f>K24</f>
        <v>0</v>
      </c>
      <c r="L23" s="29">
        <v>19.749152542372883</v>
      </c>
      <c r="M23" s="29">
        <f>M24</f>
        <v>0</v>
      </c>
      <c r="N23" s="29"/>
      <c r="O23" s="29"/>
      <c r="P23" s="29"/>
      <c r="Q23" s="29"/>
      <c r="R23" s="29">
        <f>R24</f>
        <v>19.749152542372883</v>
      </c>
    </row>
    <row r="24" spans="1:18">
      <c r="A24" s="57" t="s">
        <v>51</v>
      </c>
      <c r="B24" s="74" t="s">
        <v>52</v>
      </c>
      <c r="C24" s="73" t="s">
        <v>29</v>
      </c>
      <c r="D24" s="30"/>
      <c r="E24" s="30"/>
      <c r="F24" s="30"/>
      <c r="G24" s="30">
        <v>19.749152542372883</v>
      </c>
      <c r="H24" s="30"/>
      <c r="I24" s="30">
        <v>19.749152542372883</v>
      </c>
      <c r="J24" s="30">
        <f>J25+J29</f>
        <v>0</v>
      </c>
      <c r="K24" s="30">
        <f>K25+K29</f>
        <v>0</v>
      </c>
      <c r="L24" s="30">
        <v>19.749152542372883</v>
      </c>
      <c r="M24" s="30">
        <f>M25+M29</f>
        <v>0</v>
      </c>
      <c r="N24" s="30"/>
      <c r="O24" s="30"/>
      <c r="P24" s="30"/>
      <c r="Q24" s="30"/>
      <c r="R24" s="30">
        <f>R25+R29</f>
        <v>19.749152542372883</v>
      </c>
    </row>
    <row r="25" spans="1:18">
      <c r="A25" s="70" t="s">
        <v>53</v>
      </c>
      <c r="B25" s="72" t="s">
        <v>44</v>
      </c>
      <c r="C25" s="67" t="s">
        <v>29</v>
      </c>
      <c r="D25" s="29"/>
      <c r="E25" s="29"/>
      <c r="F25" s="29"/>
      <c r="G25" s="29">
        <v>7.65</v>
      </c>
      <c r="H25" s="29"/>
      <c r="I25" s="29">
        <v>7.65</v>
      </c>
      <c r="J25" s="29">
        <f>SUM(J26:J28)</f>
        <v>0</v>
      </c>
      <c r="K25" s="29">
        <f>SUM(K26:K28)</f>
        <v>0</v>
      </c>
      <c r="L25" s="29">
        <v>7.65</v>
      </c>
      <c r="M25" s="29">
        <f>SUM(M26:M28)</f>
        <v>0</v>
      </c>
      <c r="N25" s="29"/>
      <c r="O25" s="29"/>
      <c r="P25" s="29"/>
      <c r="Q25" s="29"/>
      <c r="R25" s="29">
        <f>SUM(R26:R28)</f>
        <v>7.65</v>
      </c>
    </row>
    <row r="26" spans="1:18" ht="25.5">
      <c r="A26" s="57" t="s">
        <v>54</v>
      </c>
      <c r="B26" s="27" t="s">
        <v>202</v>
      </c>
      <c r="C26" s="73" t="s">
        <v>55</v>
      </c>
      <c r="D26" s="30" t="s">
        <v>139</v>
      </c>
      <c r="E26" s="40">
        <v>2018</v>
      </c>
      <c r="F26" s="40">
        <v>2018</v>
      </c>
      <c r="G26" s="30">
        <v>0.91525423728813571</v>
      </c>
      <c r="H26" s="30" t="s">
        <v>48</v>
      </c>
      <c r="I26" s="30">
        <v>0.91525423728813571</v>
      </c>
      <c r="J26" s="85">
        <v>0</v>
      </c>
      <c r="K26" s="85">
        <v>0</v>
      </c>
      <c r="L26" s="30">
        <v>0.91525423728813571</v>
      </c>
      <c r="M26" s="31"/>
      <c r="N26" s="30" t="s">
        <v>48</v>
      </c>
      <c r="O26" s="30" t="s">
        <v>48</v>
      </c>
      <c r="P26" s="30" t="s">
        <v>48</v>
      </c>
      <c r="Q26" s="30" t="s">
        <v>48</v>
      </c>
      <c r="R26" s="30">
        <f>1.08/1.18</f>
        <v>0.91525423728813571</v>
      </c>
    </row>
    <row r="27" spans="1:18" ht="25.5">
      <c r="A27" s="57" t="s">
        <v>56</v>
      </c>
      <c r="B27" s="27" t="s">
        <v>203</v>
      </c>
      <c r="C27" s="73" t="s">
        <v>57</v>
      </c>
      <c r="D27" s="30" t="s">
        <v>139</v>
      </c>
      <c r="E27" s="40">
        <v>2018</v>
      </c>
      <c r="F27" s="40">
        <v>2018</v>
      </c>
      <c r="G27" s="30">
        <v>0.96016949152542375</v>
      </c>
      <c r="H27" s="30" t="s">
        <v>48</v>
      </c>
      <c r="I27" s="30">
        <v>0.96016949152542375</v>
      </c>
      <c r="J27" s="85">
        <v>0</v>
      </c>
      <c r="K27" s="85">
        <v>0</v>
      </c>
      <c r="L27" s="30">
        <v>0.96016949152542375</v>
      </c>
      <c r="M27" s="31"/>
      <c r="N27" s="30" t="s">
        <v>48</v>
      </c>
      <c r="O27" s="30" t="s">
        <v>48</v>
      </c>
      <c r="P27" s="30" t="s">
        <v>48</v>
      </c>
      <c r="Q27" s="30" t="s">
        <v>48</v>
      </c>
      <c r="R27" s="30">
        <f>1.133/1.18</f>
        <v>0.96016949152542375</v>
      </c>
    </row>
    <row r="28" spans="1:18" ht="38.25">
      <c r="A28" s="57" t="s">
        <v>58</v>
      </c>
      <c r="B28" s="27" t="s">
        <v>232</v>
      </c>
      <c r="C28" s="73" t="s">
        <v>59</v>
      </c>
      <c r="D28" s="30" t="s">
        <v>139</v>
      </c>
      <c r="E28" s="40">
        <v>2018</v>
      </c>
      <c r="F28" s="40">
        <v>2018</v>
      </c>
      <c r="G28" s="30">
        <v>5.774576271186441</v>
      </c>
      <c r="H28" s="30" t="s">
        <v>48</v>
      </c>
      <c r="I28" s="30">
        <v>5.774576271186441</v>
      </c>
      <c r="J28" s="85">
        <v>0</v>
      </c>
      <c r="K28" s="85">
        <v>0</v>
      </c>
      <c r="L28" s="30">
        <v>5.774576271186441</v>
      </c>
      <c r="M28" s="31"/>
      <c r="N28" s="30" t="s">
        <v>48</v>
      </c>
      <c r="O28" s="30" t="s">
        <v>48</v>
      </c>
      <c r="P28" s="30" t="s">
        <v>48</v>
      </c>
      <c r="Q28" s="30" t="s">
        <v>48</v>
      </c>
      <c r="R28" s="30">
        <f>6.814/1.18</f>
        <v>5.774576271186441</v>
      </c>
    </row>
    <row r="29" spans="1:18">
      <c r="A29" s="70" t="s">
        <v>60</v>
      </c>
      <c r="B29" s="72" t="s">
        <v>61</v>
      </c>
      <c r="C29" s="67" t="s">
        <v>29</v>
      </c>
      <c r="D29" s="29"/>
      <c r="E29" s="29"/>
      <c r="F29" s="29"/>
      <c r="G29" s="29">
        <v>12.099152542372881</v>
      </c>
      <c r="H29" s="37"/>
      <c r="I29" s="29">
        <v>12.099152542372881</v>
      </c>
      <c r="J29" s="29"/>
      <c r="K29" s="29">
        <f>SUM(K30:K35)</f>
        <v>0</v>
      </c>
      <c r="L29" s="29">
        <v>12.099152542372881</v>
      </c>
      <c r="M29" s="29"/>
      <c r="N29" s="37"/>
      <c r="O29" s="37"/>
      <c r="P29" s="37"/>
      <c r="Q29" s="37"/>
      <c r="R29" s="29">
        <f>SUM(R30:R35)</f>
        <v>12.099152542372881</v>
      </c>
    </row>
    <row r="30" spans="1:18" ht="25.5">
      <c r="A30" s="57" t="s">
        <v>62</v>
      </c>
      <c r="B30" s="27" t="s">
        <v>204</v>
      </c>
      <c r="C30" s="73" t="s">
        <v>63</v>
      </c>
      <c r="D30" s="30" t="s">
        <v>139</v>
      </c>
      <c r="E30" s="40">
        <v>2018</v>
      </c>
      <c r="F30" s="40">
        <v>2018</v>
      </c>
      <c r="G30" s="30">
        <v>2.006779661016949</v>
      </c>
      <c r="H30" s="30" t="s">
        <v>48</v>
      </c>
      <c r="I30" s="30">
        <v>2.006779661016949</v>
      </c>
      <c r="J30" s="85">
        <v>0</v>
      </c>
      <c r="K30" s="85">
        <v>0</v>
      </c>
      <c r="L30" s="30">
        <v>2.006779661016949</v>
      </c>
      <c r="M30" s="31"/>
      <c r="N30" s="30" t="s">
        <v>48</v>
      </c>
      <c r="O30" s="30" t="s">
        <v>48</v>
      </c>
      <c r="P30" s="30" t="s">
        <v>48</v>
      </c>
      <c r="Q30" s="30" t="s">
        <v>48</v>
      </c>
      <c r="R30" s="30">
        <f>2.368/1.18</f>
        <v>2.006779661016949</v>
      </c>
    </row>
    <row r="31" spans="1:18" ht="25.5">
      <c r="A31" s="57" t="s">
        <v>64</v>
      </c>
      <c r="B31" s="27" t="s">
        <v>205</v>
      </c>
      <c r="C31" s="73" t="s">
        <v>65</v>
      </c>
      <c r="D31" s="30" t="s">
        <v>139</v>
      </c>
      <c r="E31" s="40">
        <v>2018</v>
      </c>
      <c r="F31" s="40">
        <v>2018</v>
      </c>
      <c r="G31" s="30">
        <v>2.006779661016949</v>
      </c>
      <c r="H31" s="30" t="s">
        <v>48</v>
      </c>
      <c r="I31" s="30">
        <v>2.006779661016949</v>
      </c>
      <c r="J31" s="85">
        <v>0</v>
      </c>
      <c r="K31" s="85">
        <v>0</v>
      </c>
      <c r="L31" s="30">
        <v>2.006779661016949</v>
      </c>
      <c r="M31" s="31"/>
      <c r="N31" s="30" t="s">
        <v>48</v>
      </c>
      <c r="O31" s="30" t="s">
        <v>48</v>
      </c>
      <c r="P31" s="30" t="s">
        <v>48</v>
      </c>
      <c r="Q31" s="30" t="s">
        <v>48</v>
      </c>
      <c r="R31" s="30">
        <f>2.368/1.18</f>
        <v>2.006779661016949</v>
      </c>
    </row>
    <row r="32" spans="1:18" ht="25.5">
      <c r="A32" s="57" t="s">
        <v>66</v>
      </c>
      <c r="B32" s="27" t="s">
        <v>206</v>
      </c>
      <c r="C32" s="73" t="s">
        <v>67</v>
      </c>
      <c r="D32" s="30" t="s">
        <v>139</v>
      </c>
      <c r="E32" s="40">
        <v>2018</v>
      </c>
      <c r="F32" s="40">
        <v>2018</v>
      </c>
      <c r="G32" s="30">
        <v>2.006779661016949</v>
      </c>
      <c r="H32" s="30" t="s">
        <v>48</v>
      </c>
      <c r="I32" s="30">
        <v>2.006779661016949</v>
      </c>
      <c r="J32" s="85">
        <v>0</v>
      </c>
      <c r="K32" s="85">
        <v>0</v>
      </c>
      <c r="L32" s="30">
        <v>2.006779661016949</v>
      </c>
      <c r="M32" s="31"/>
      <c r="N32" s="30" t="s">
        <v>48</v>
      </c>
      <c r="O32" s="30" t="s">
        <v>48</v>
      </c>
      <c r="P32" s="30" t="s">
        <v>48</v>
      </c>
      <c r="Q32" s="30" t="s">
        <v>48</v>
      </c>
      <c r="R32" s="30">
        <f>2.368/1.18</f>
        <v>2.006779661016949</v>
      </c>
    </row>
    <row r="33" spans="1:18" ht="25.5">
      <c r="A33" s="57" t="s">
        <v>68</v>
      </c>
      <c r="B33" s="27" t="s">
        <v>207</v>
      </c>
      <c r="C33" s="73" t="s">
        <v>69</v>
      </c>
      <c r="D33" s="30" t="s">
        <v>139</v>
      </c>
      <c r="E33" s="40">
        <v>2018</v>
      </c>
      <c r="F33" s="40">
        <v>2018</v>
      </c>
      <c r="G33" s="30">
        <v>2.006779661016949</v>
      </c>
      <c r="H33" s="30" t="s">
        <v>48</v>
      </c>
      <c r="I33" s="30">
        <v>2.006779661016949</v>
      </c>
      <c r="J33" s="85">
        <v>0</v>
      </c>
      <c r="K33" s="85">
        <v>0</v>
      </c>
      <c r="L33" s="30">
        <v>2.006779661016949</v>
      </c>
      <c r="M33" s="31"/>
      <c r="N33" s="30" t="s">
        <v>48</v>
      </c>
      <c r="O33" s="30" t="s">
        <v>48</v>
      </c>
      <c r="P33" s="30" t="s">
        <v>48</v>
      </c>
      <c r="Q33" s="30" t="s">
        <v>48</v>
      </c>
      <c r="R33" s="30">
        <f>2.368/1.18</f>
        <v>2.006779661016949</v>
      </c>
    </row>
    <row r="34" spans="1:18" ht="25.5">
      <c r="A34" s="57" t="s">
        <v>70</v>
      </c>
      <c r="B34" s="27" t="s">
        <v>208</v>
      </c>
      <c r="C34" s="73" t="s">
        <v>71</v>
      </c>
      <c r="D34" s="30" t="s">
        <v>139</v>
      </c>
      <c r="E34" s="40">
        <v>2018</v>
      </c>
      <c r="F34" s="40">
        <v>2018</v>
      </c>
      <c r="G34" s="30">
        <v>2.006779661016949</v>
      </c>
      <c r="H34" s="30" t="s">
        <v>48</v>
      </c>
      <c r="I34" s="30">
        <v>2.006779661016949</v>
      </c>
      <c r="J34" s="85">
        <v>0</v>
      </c>
      <c r="K34" s="85">
        <v>0</v>
      </c>
      <c r="L34" s="30">
        <v>2.006779661016949</v>
      </c>
      <c r="M34" s="31"/>
      <c r="N34" s="30" t="s">
        <v>48</v>
      </c>
      <c r="O34" s="30" t="s">
        <v>48</v>
      </c>
      <c r="P34" s="30" t="s">
        <v>48</v>
      </c>
      <c r="Q34" s="30" t="s">
        <v>48</v>
      </c>
      <c r="R34" s="30">
        <f>2.368/1.18</f>
        <v>2.006779661016949</v>
      </c>
    </row>
    <row r="35" spans="1:18" ht="25.5">
      <c r="A35" s="57" t="s">
        <v>72</v>
      </c>
      <c r="B35" s="27" t="s">
        <v>209</v>
      </c>
      <c r="C35" s="73" t="s">
        <v>73</v>
      </c>
      <c r="D35" s="30" t="s">
        <v>139</v>
      </c>
      <c r="E35" s="40">
        <v>2018</v>
      </c>
      <c r="F35" s="40">
        <v>2018</v>
      </c>
      <c r="G35" s="30">
        <v>2.0652542372881357</v>
      </c>
      <c r="H35" s="30" t="s">
        <v>48</v>
      </c>
      <c r="I35" s="30">
        <v>2.0652542372881357</v>
      </c>
      <c r="J35" s="85">
        <v>0</v>
      </c>
      <c r="K35" s="85">
        <v>0</v>
      </c>
      <c r="L35" s="30">
        <v>2.0652542372881357</v>
      </c>
      <c r="M35" s="31"/>
      <c r="N35" s="30" t="s">
        <v>48</v>
      </c>
      <c r="O35" s="30" t="s">
        <v>48</v>
      </c>
      <c r="P35" s="30" t="s">
        <v>48</v>
      </c>
      <c r="Q35" s="30" t="s">
        <v>48</v>
      </c>
      <c r="R35" s="30">
        <f>2.437/1.18</f>
        <v>2.0652542372881357</v>
      </c>
    </row>
    <row r="36" spans="1:18">
      <c r="A36" s="71" t="s">
        <v>74</v>
      </c>
      <c r="B36" s="72" t="s">
        <v>75</v>
      </c>
      <c r="C36" s="67" t="s">
        <v>29</v>
      </c>
      <c r="D36" s="29"/>
      <c r="E36" s="29"/>
      <c r="F36" s="29"/>
      <c r="G36" s="29">
        <v>9.994067796610171</v>
      </c>
      <c r="H36" s="37"/>
      <c r="I36" s="29">
        <v>9.994067796610171</v>
      </c>
      <c r="J36" s="29"/>
      <c r="K36" s="29">
        <f>K37+K47</f>
        <v>0</v>
      </c>
      <c r="L36" s="29">
        <v>9.994067796610171</v>
      </c>
      <c r="M36" s="29"/>
      <c r="N36" s="37"/>
      <c r="O36" s="37"/>
      <c r="P36" s="37"/>
      <c r="Q36" s="37"/>
      <c r="R36" s="29">
        <f>R37+R47</f>
        <v>9.994067796610171</v>
      </c>
    </row>
    <row r="37" spans="1:18">
      <c r="A37" s="57" t="s">
        <v>76</v>
      </c>
      <c r="B37" s="74" t="s">
        <v>77</v>
      </c>
      <c r="C37" s="73" t="s">
        <v>29</v>
      </c>
      <c r="D37" s="30"/>
      <c r="E37" s="30"/>
      <c r="F37" s="30"/>
      <c r="G37" s="30">
        <v>0.98474576271186454</v>
      </c>
      <c r="H37" s="40"/>
      <c r="I37" s="30">
        <v>0.98474576271186454</v>
      </c>
      <c r="J37" s="30"/>
      <c r="K37" s="30">
        <f>K38+K42</f>
        <v>0</v>
      </c>
      <c r="L37" s="30">
        <v>0.98474576271186454</v>
      </c>
      <c r="M37" s="30"/>
      <c r="N37" s="40"/>
      <c r="O37" s="40"/>
      <c r="P37" s="40"/>
      <c r="Q37" s="40"/>
      <c r="R37" s="30">
        <f>R38+R42</f>
        <v>0.98474576271186454</v>
      </c>
    </row>
    <row r="38" spans="1:18">
      <c r="A38" s="70" t="s">
        <v>78</v>
      </c>
      <c r="B38" s="72" t="s">
        <v>44</v>
      </c>
      <c r="C38" s="67" t="s">
        <v>29</v>
      </c>
      <c r="D38" s="29"/>
      <c r="E38" s="29"/>
      <c r="F38" s="29"/>
      <c r="G38" s="29">
        <v>0.16186440677966102</v>
      </c>
      <c r="H38" s="37"/>
      <c r="I38" s="29">
        <v>0.16186440677966102</v>
      </c>
      <c r="J38" s="29"/>
      <c r="K38" s="29">
        <f>SUM(K39:K41)</f>
        <v>0</v>
      </c>
      <c r="L38" s="29">
        <v>0.16186440677966102</v>
      </c>
      <c r="M38" s="29">
        <f>SUM(M39:M41)</f>
        <v>0</v>
      </c>
      <c r="N38" s="37"/>
      <c r="O38" s="37"/>
      <c r="P38" s="37"/>
      <c r="Q38" s="37"/>
      <c r="R38" s="29">
        <f>SUM(R39:R41)</f>
        <v>0.16186440677966102</v>
      </c>
    </row>
    <row r="39" spans="1:18">
      <c r="A39" s="75" t="s">
        <v>79</v>
      </c>
      <c r="B39" s="27" t="s">
        <v>80</v>
      </c>
      <c r="C39" s="73" t="s">
        <v>81</v>
      </c>
      <c r="D39" s="30" t="s">
        <v>139</v>
      </c>
      <c r="E39" s="40">
        <v>2018</v>
      </c>
      <c r="F39" s="40">
        <v>2018</v>
      </c>
      <c r="G39" s="30">
        <v>4.4067796610169491E-2</v>
      </c>
      <c r="H39" s="55" t="s">
        <v>48</v>
      </c>
      <c r="I39" s="30">
        <v>4.4067796610169491E-2</v>
      </c>
      <c r="J39" s="85">
        <v>0</v>
      </c>
      <c r="K39" s="85">
        <v>0</v>
      </c>
      <c r="L39" s="30">
        <v>4.4067796610169491E-2</v>
      </c>
      <c r="M39" s="30"/>
      <c r="N39" s="55" t="s">
        <v>48</v>
      </c>
      <c r="O39" s="55" t="s">
        <v>48</v>
      </c>
      <c r="P39" s="55" t="s">
        <v>48</v>
      </c>
      <c r="Q39" s="55" t="s">
        <v>48</v>
      </c>
      <c r="R39" s="30">
        <f>0.052/1.18</f>
        <v>4.4067796610169491E-2</v>
      </c>
    </row>
    <row r="40" spans="1:18">
      <c r="A40" s="75" t="s">
        <v>82</v>
      </c>
      <c r="B40" s="27" t="s">
        <v>83</v>
      </c>
      <c r="C40" s="73" t="s">
        <v>84</v>
      </c>
      <c r="D40" s="30" t="s">
        <v>139</v>
      </c>
      <c r="E40" s="40">
        <v>2018</v>
      </c>
      <c r="F40" s="40">
        <v>2018</v>
      </c>
      <c r="G40" s="30">
        <v>6.1016949152542369E-2</v>
      </c>
      <c r="H40" s="55" t="s">
        <v>48</v>
      </c>
      <c r="I40" s="30">
        <v>6.1016949152542369E-2</v>
      </c>
      <c r="J40" s="85">
        <v>0</v>
      </c>
      <c r="K40" s="85">
        <v>0</v>
      </c>
      <c r="L40" s="30">
        <v>6.1016949152542369E-2</v>
      </c>
      <c r="M40" s="30"/>
      <c r="N40" s="55" t="s">
        <v>48</v>
      </c>
      <c r="O40" s="55" t="s">
        <v>48</v>
      </c>
      <c r="P40" s="55" t="s">
        <v>48</v>
      </c>
      <c r="Q40" s="55" t="s">
        <v>48</v>
      </c>
      <c r="R40" s="30">
        <f>0.072/1.18</f>
        <v>6.1016949152542369E-2</v>
      </c>
    </row>
    <row r="41" spans="1:18">
      <c r="A41" s="75" t="s">
        <v>85</v>
      </c>
      <c r="B41" s="27" t="s">
        <v>86</v>
      </c>
      <c r="C41" s="73" t="s">
        <v>87</v>
      </c>
      <c r="D41" s="30" t="s">
        <v>139</v>
      </c>
      <c r="E41" s="40">
        <v>2018</v>
      </c>
      <c r="F41" s="40">
        <v>2018</v>
      </c>
      <c r="G41" s="30">
        <v>5.6779661016949159E-2</v>
      </c>
      <c r="H41" s="55" t="s">
        <v>48</v>
      </c>
      <c r="I41" s="30">
        <v>5.6779661016949159E-2</v>
      </c>
      <c r="J41" s="30"/>
      <c r="K41" s="30"/>
      <c r="L41" s="30">
        <v>5.6779661016949159E-2</v>
      </c>
      <c r="M41" s="30"/>
      <c r="N41" s="55" t="s">
        <v>48</v>
      </c>
      <c r="O41" s="55" t="s">
        <v>48</v>
      </c>
      <c r="P41" s="55" t="s">
        <v>48</v>
      </c>
      <c r="Q41" s="55" t="s">
        <v>48</v>
      </c>
      <c r="R41" s="30">
        <f>0.067/1.18</f>
        <v>5.6779661016949159E-2</v>
      </c>
    </row>
    <row r="42" spans="1:18">
      <c r="A42" s="70" t="s">
        <v>88</v>
      </c>
      <c r="B42" s="68" t="s">
        <v>61</v>
      </c>
      <c r="C42" s="67" t="s">
        <v>29</v>
      </c>
      <c r="D42" s="29"/>
      <c r="E42" s="38"/>
      <c r="F42" s="38"/>
      <c r="G42" s="29">
        <v>0.82288135593220346</v>
      </c>
      <c r="H42" s="37"/>
      <c r="I42" s="29">
        <v>0.82288135593220346</v>
      </c>
      <c r="J42" s="29"/>
      <c r="K42" s="29">
        <f>SUM(K43:K46)</f>
        <v>0</v>
      </c>
      <c r="L42" s="29">
        <v>0.82288135593220346</v>
      </c>
      <c r="M42" s="29">
        <f>SUM(M43:M46)</f>
        <v>0</v>
      </c>
      <c r="N42" s="37"/>
      <c r="O42" s="37"/>
      <c r="P42" s="37"/>
      <c r="Q42" s="37"/>
      <c r="R42" s="29">
        <f>SUM(R43:R46)</f>
        <v>0.82288135593220346</v>
      </c>
    </row>
    <row r="43" spans="1:18" ht="25.5">
      <c r="A43" s="75" t="s">
        <v>89</v>
      </c>
      <c r="B43" s="27" t="s">
        <v>90</v>
      </c>
      <c r="C43" s="73" t="s">
        <v>91</v>
      </c>
      <c r="D43" s="30" t="s">
        <v>139</v>
      </c>
      <c r="E43" s="40">
        <v>2018</v>
      </c>
      <c r="F43" s="40">
        <v>2018</v>
      </c>
      <c r="G43" s="30">
        <v>0.10593220338983052</v>
      </c>
      <c r="H43" s="30" t="s">
        <v>48</v>
      </c>
      <c r="I43" s="30">
        <v>0.10593220338983052</v>
      </c>
      <c r="J43" s="85">
        <v>0</v>
      </c>
      <c r="K43" s="85">
        <v>0</v>
      </c>
      <c r="L43" s="30">
        <v>0.10593220338983052</v>
      </c>
      <c r="M43" s="30"/>
      <c r="N43" s="30" t="s">
        <v>48</v>
      </c>
      <c r="O43" s="30" t="s">
        <v>48</v>
      </c>
      <c r="P43" s="30" t="s">
        <v>48</v>
      </c>
      <c r="Q43" s="30" t="s">
        <v>48</v>
      </c>
      <c r="R43" s="30">
        <f>0.125/1.18</f>
        <v>0.10593220338983052</v>
      </c>
    </row>
    <row r="44" spans="1:18">
      <c r="A44" s="75" t="s">
        <v>92</v>
      </c>
      <c r="B44" s="27" t="s">
        <v>93</v>
      </c>
      <c r="C44" s="73" t="s">
        <v>94</v>
      </c>
      <c r="D44" s="30" t="s">
        <v>139</v>
      </c>
      <c r="E44" s="40">
        <v>2018</v>
      </c>
      <c r="F44" s="40">
        <v>2018</v>
      </c>
      <c r="G44" s="30">
        <v>0.41610169491525423</v>
      </c>
      <c r="H44" s="30" t="s">
        <v>48</v>
      </c>
      <c r="I44" s="30">
        <v>0.41610169491525423</v>
      </c>
      <c r="J44" s="85">
        <v>0</v>
      </c>
      <c r="K44" s="85">
        <v>0</v>
      </c>
      <c r="L44" s="30">
        <v>0.41610169491525423</v>
      </c>
      <c r="M44" s="30"/>
      <c r="N44" s="30" t="s">
        <v>48</v>
      </c>
      <c r="O44" s="30" t="s">
        <v>48</v>
      </c>
      <c r="P44" s="30" t="s">
        <v>48</v>
      </c>
      <c r="Q44" s="30" t="s">
        <v>48</v>
      </c>
      <c r="R44" s="30">
        <f>0.491/1.18</f>
        <v>0.41610169491525423</v>
      </c>
    </row>
    <row r="45" spans="1:18" ht="25.5">
      <c r="A45" s="75" t="s">
        <v>95</v>
      </c>
      <c r="B45" s="27" t="s">
        <v>96</v>
      </c>
      <c r="C45" s="73" t="s">
        <v>97</v>
      </c>
      <c r="D45" s="30" t="s">
        <v>139</v>
      </c>
      <c r="E45" s="40">
        <v>2018</v>
      </c>
      <c r="F45" s="40">
        <v>2018</v>
      </c>
      <c r="G45" s="30">
        <v>0.10593220338983052</v>
      </c>
      <c r="H45" s="30" t="s">
        <v>48</v>
      </c>
      <c r="I45" s="30">
        <v>0.10593220338983052</v>
      </c>
      <c r="J45" s="30"/>
      <c r="K45" s="30"/>
      <c r="L45" s="30">
        <v>0.10593220338983052</v>
      </c>
      <c r="M45" s="30"/>
      <c r="N45" s="30" t="s">
        <v>48</v>
      </c>
      <c r="O45" s="30" t="s">
        <v>48</v>
      </c>
      <c r="P45" s="30" t="s">
        <v>48</v>
      </c>
      <c r="Q45" s="30" t="s">
        <v>48</v>
      </c>
      <c r="R45" s="30">
        <f>0.125/1.18</f>
        <v>0.10593220338983052</v>
      </c>
    </row>
    <row r="46" spans="1:18">
      <c r="A46" s="75" t="s">
        <v>98</v>
      </c>
      <c r="B46" s="27" t="s">
        <v>99</v>
      </c>
      <c r="C46" s="73" t="s">
        <v>100</v>
      </c>
      <c r="D46" s="30" t="s">
        <v>139</v>
      </c>
      <c r="E46" s="40">
        <v>2018</v>
      </c>
      <c r="F46" s="40">
        <v>2018</v>
      </c>
      <c r="G46" s="30">
        <v>0.19491525423728814</v>
      </c>
      <c r="H46" s="30" t="s">
        <v>48</v>
      </c>
      <c r="I46" s="30">
        <v>0.19491525423728814</v>
      </c>
      <c r="J46" s="30"/>
      <c r="K46" s="30"/>
      <c r="L46" s="30">
        <v>0.19491525423728814</v>
      </c>
      <c r="M46" s="30"/>
      <c r="N46" s="30" t="s">
        <v>48</v>
      </c>
      <c r="O46" s="30" t="s">
        <v>48</v>
      </c>
      <c r="P46" s="30" t="s">
        <v>48</v>
      </c>
      <c r="Q46" s="30" t="s">
        <v>48</v>
      </c>
      <c r="R46" s="30">
        <f>0.23/1.18</f>
        <v>0.19491525423728814</v>
      </c>
    </row>
    <row r="47" spans="1:18">
      <c r="A47" s="71" t="s">
        <v>101</v>
      </c>
      <c r="B47" s="72" t="s">
        <v>102</v>
      </c>
      <c r="C47" s="67" t="s">
        <v>29</v>
      </c>
      <c r="D47" s="29"/>
      <c r="E47" s="38"/>
      <c r="F47" s="38"/>
      <c r="G47" s="29">
        <v>9.0093220338983055</v>
      </c>
      <c r="H47" s="37"/>
      <c r="I47" s="29">
        <v>9.0093220338983055</v>
      </c>
      <c r="J47" s="29"/>
      <c r="K47" s="29">
        <f>K48+K51</f>
        <v>0</v>
      </c>
      <c r="L47" s="29">
        <v>9.0093220338983055</v>
      </c>
      <c r="M47" s="29">
        <f>M48+M51</f>
        <v>0</v>
      </c>
      <c r="N47" s="37"/>
      <c r="O47" s="37"/>
      <c r="P47" s="37"/>
      <c r="Q47" s="37"/>
      <c r="R47" s="29">
        <f>R48+R51</f>
        <v>9.0093220338983055</v>
      </c>
    </row>
    <row r="48" spans="1:18">
      <c r="A48" s="70" t="s">
        <v>103</v>
      </c>
      <c r="B48" s="68" t="s">
        <v>44</v>
      </c>
      <c r="C48" s="67" t="s">
        <v>29</v>
      </c>
      <c r="D48" s="29"/>
      <c r="E48" s="38"/>
      <c r="F48" s="38"/>
      <c r="G48" s="29">
        <v>4.8398305084745763</v>
      </c>
      <c r="H48" s="37"/>
      <c r="I48" s="29">
        <v>4.8398305084745763</v>
      </c>
      <c r="J48" s="30"/>
      <c r="K48" s="29">
        <f>K49+K50</f>
        <v>0</v>
      </c>
      <c r="L48" s="29">
        <v>4.8398305084745763</v>
      </c>
      <c r="M48" s="29">
        <f>M49+M50</f>
        <v>0</v>
      </c>
      <c r="N48" s="37"/>
      <c r="O48" s="37"/>
      <c r="P48" s="37"/>
      <c r="Q48" s="37"/>
      <c r="R48" s="29">
        <f>R49+R50</f>
        <v>4.8398305084745763</v>
      </c>
    </row>
    <row r="49" spans="1:18">
      <c r="A49" s="57" t="s">
        <v>104</v>
      </c>
      <c r="B49" s="27" t="s">
        <v>105</v>
      </c>
      <c r="C49" s="73" t="s">
        <v>106</v>
      </c>
      <c r="D49" s="30" t="s">
        <v>139</v>
      </c>
      <c r="E49" s="40">
        <v>2018</v>
      </c>
      <c r="F49" s="40">
        <v>2018</v>
      </c>
      <c r="G49" s="30">
        <v>1.2194915254237289</v>
      </c>
      <c r="H49" s="55" t="s">
        <v>48</v>
      </c>
      <c r="I49" s="30">
        <v>1.2194915254237289</v>
      </c>
      <c r="J49" s="29"/>
      <c r="K49" s="30"/>
      <c r="L49" s="30">
        <v>1.2194915254237289</v>
      </c>
      <c r="M49" s="30"/>
      <c r="N49" s="55" t="s">
        <v>48</v>
      </c>
      <c r="O49" s="55" t="s">
        <v>48</v>
      </c>
      <c r="P49" s="55" t="s">
        <v>48</v>
      </c>
      <c r="Q49" s="55" t="s">
        <v>48</v>
      </c>
      <c r="R49" s="30">
        <f>(0.703+0.736)/1.18</f>
        <v>1.2194915254237289</v>
      </c>
    </row>
    <row r="50" spans="1:18" ht="46.5" customHeight="1">
      <c r="A50" s="57" t="s">
        <v>107</v>
      </c>
      <c r="B50" s="33" t="s">
        <v>108</v>
      </c>
      <c r="C50" s="73" t="s">
        <v>109</v>
      </c>
      <c r="D50" s="30" t="s">
        <v>139</v>
      </c>
      <c r="E50" s="40">
        <v>2018</v>
      </c>
      <c r="F50" s="40">
        <v>2018</v>
      </c>
      <c r="G50" s="30">
        <v>3.6203389830508477</v>
      </c>
      <c r="H50" s="55" t="s">
        <v>48</v>
      </c>
      <c r="I50" s="30">
        <v>3.6203389830508477</v>
      </c>
      <c r="J50" s="30"/>
      <c r="K50" s="30"/>
      <c r="L50" s="30">
        <v>3.6203389830508477</v>
      </c>
      <c r="M50" s="30"/>
      <c r="N50" s="55" t="s">
        <v>48</v>
      </c>
      <c r="O50" s="55" t="s">
        <v>48</v>
      </c>
      <c r="P50" s="55" t="s">
        <v>48</v>
      </c>
      <c r="Q50" s="55" t="s">
        <v>48</v>
      </c>
      <c r="R50" s="30">
        <f>4.272/1.18</f>
        <v>3.6203389830508477</v>
      </c>
    </row>
    <row r="51" spans="1:18">
      <c r="A51" s="70" t="s">
        <v>110</v>
      </c>
      <c r="B51" s="68" t="s">
        <v>61</v>
      </c>
      <c r="C51" s="67" t="s">
        <v>29</v>
      </c>
      <c r="D51" s="29"/>
      <c r="E51" s="38"/>
      <c r="F51" s="38"/>
      <c r="G51" s="29">
        <v>4.1694915254237293</v>
      </c>
      <c r="H51" s="37"/>
      <c r="I51" s="29">
        <v>4.1694915254237293</v>
      </c>
      <c r="J51" s="56"/>
      <c r="K51" s="29">
        <f>SUM(K52:K52)</f>
        <v>0</v>
      </c>
      <c r="L51" s="29">
        <v>4.1694915254237293</v>
      </c>
      <c r="M51" s="29">
        <f>SUM(M52:M52)</f>
        <v>0</v>
      </c>
      <c r="N51" s="37"/>
      <c r="O51" s="37"/>
      <c r="P51" s="37"/>
      <c r="Q51" s="37"/>
      <c r="R51" s="29">
        <f>SUM(R52:R52)</f>
        <v>4.1694915254237293</v>
      </c>
    </row>
    <row r="52" spans="1:18" ht="25.5">
      <c r="A52" s="57" t="s">
        <v>111</v>
      </c>
      <c r="B52" s="27" t="s">
        <v>112</v>
      </c>
      <c r="C52" s="73" t="s">
        <v>113</v>
      </c>
      <c r="D52" s="30" t="s">
        <v>139</v>
      </c>
      <c r="E52" s="40">
        <v>2018</v>
      </c>
      <c r="F52" s="40">
        <v>2018</v>
      </c>
      <c r="G52" s="30">
        <v>4.1694915254237293</v>
      </c>
      <c r="H52" s="55" t="s">
        <v>48</v>
      </c>
      <c r="I52" s="30">
        <v>4.1694915254237293</v>
      </c>
      <c r="J52" s="56"/>
      <c r="K52" s="30"/>
      <c r="L52" s="30">
        <v>4.1694915254237293</v>
      </c>
      <c r="M52" s="30"/>
      <c r="N52" s="55" t="s">
        <v>48</v>
      </c>
      <c r="O52" s="55" t="s">
        <v>48</v>
      </c>
      <c r="P52" s="55" t="s">
        <v>48</v>
      </c>
      <c r="Q52" s="55" t="s">
        <v>48</v>
      </c>
      <c r="R52" s="30">
        <f>4.92/1.18</f>
        <v>4.1694915254237293</v>
      </c>
    </row>
  </sheetData>
  <mergeCells count="15">
    <mergeCell ref="F8:F9"/>
    <mergeCell ref="G8:G9"/>
    <mergeCell ref="H8:H10"/>
    <mergeCell ref="A8:A10"/>
    <mergeCell ref="B8:B10"/>
    <mergeCell ref="C8:C10"/>
    <mergeCell ref="D8:D10"/>
    <mergeCell ref="E8:E10"/>
    <mergeCell ref="I8:M8"/>
    <mergeCell ref="N2:R2"/>
    <mergeCell ref="N8:Q8"/>
    <mergeCell ref="R8:R9"/>
    <mergeCell ref="I9:M9"/>
    <mergeCell ref="N9:O9"/>
    <mergeCell ref="P9:Q9"/>
  </mergeCells>
  <conditionalFormatting sqref="B50">
    <cfRule type="cellIs" dxfId="3" priority="1" stopIfTrue="1" operator="equal">
      <formula>0</formula>
    </cfRule>
  </conditionalFormatting>
  <pageMargins left="0.39370078740157483" right="0" top="0.78740157480314965" bottom="0" header="0" footer="0"/>
  <pageSetup paperSize="9" scale="48" firstPageNumber="2" fitToHeight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Q43"/>
  <sheetViews>
    <sheetView view="pageBreakPreview" topLeftCell="C1" zoomScale="90" zoomScaleNormal="100" zoomScaleSheetLayoutView="90" workbookViewId="0">
      <selection activeCell="J13" sqref="J13:Q43"/>
    </sheetView>
  </sheetViews>
  <sheetFormatPr defaultRowHeight="12.75"/>
  <cols>
    <col min="1" max="1" width="11.375" style="24" customWidth="1"/>
    <col min="2" max="2" width="46" style="24" customWidth="1"/>
    <col min="3" max="3" width="23.25" style="24" customWidth="1"/>
    <col min="4" max="12" width="6" style="24" customWidth="1"/>
    <col min="13" max="13" width="6.375" style="24" customWidth="1"/>
    <col min="14" max="14" width="6" style="24" customWidth="1"/>
    <col min="15" max="15" width="6.25" style="24" customWidth="1"/>
    <col min="16" max="17" width="6" style="24" customWidth="1"/>
    <col min="18" max="23" width="5" style="24" customWidth="1"/>
    <col min="24" max="16384" width="9" style="24"/>
  </cols>
  <sheetData>
    <row r="1" spans="1:17" s="1" customFormat="1" ht="15.75" customHeight="1">
      <c r="H1" s="26"/>
      <c r="I1" s="20"/>
      <c r="J1" s="20"/>
      <c r="K1" s="231" t="s">
        <v>598</v>
      </c>
      <c r="L1" s="231"/>
      <c r="M1" s="231"/>
      <c r="N1" s="231"/>
      <c r="O1" s="231"/>
      <c r="P1" s="231"/>
      <c r="Q1" s="231"/>
    </row>
    <row r="2" spans="1:17" s="1" customFormat="1" ht="15.75" customHeight="1">
      <c r="H2" s="232" t="s">
        <v>211</v>
      </c>
      <c r="I2" s="232"/>
      <c r="J2" s="232"/>
      <c r="K2" s="232"/>
      <c r="L2" s="232"/>
      <c r="M2" s="232"/>
      <c r="N2" s="232"/>
      <c r="O2" s="232"/>
      <c r="P2" s="232"/>
      <c r="Q2" s="232"/>
    </row>
    <row r="3" spans="1:17" s="1" customFormat="1" ht="15.75" customHeight="1">
      <c r="Q3" s="49"/>
    </row>
    <row r="4" spans="1:17" s="23" customFormat="1" ht="15.75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s="1" customFormat="1" ht="15.75">
      <c r="A5" s="259" t="s">
        <v>529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1:17" s="1" customFormat="1" ht="15.75">
      <c r="A6" s="257" t="s">
        <v>212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</row>
    <row r="7" spans="1:17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</row>
    <row r="8" spans="1:17" ht="24.75" customHeight="1">
      <c r="A8" s="246" t="s">
        <v>1</v>
      </c>
      <c r="B8" s="246" t="s">
        <v>2</v>
      </c>
      <c r="C8" s="246" t="s">
        <v>3</v>
      </c>
      <c r="D8" s="235" t="s">
        <v>192</v>
      </c>
      <c r="E8" s="235"/>
      <c r="F8" s="235"/>
      <c r="G8" s="235"/>
      <c r="H8" s="235"/>
      <c r="I8" s="235"/>
      <c r="J8" s="235"/>
      <c r="K8" s="272" t="s">
        <v>519</v>
      </c>
      <c r="L8" s="275"/>
      <c r="M8" s="275"/>
      <c r="N8" s="275"/>
      <c r="O8" s="275"/>
      <c r="P8" s="275"/>
      <c r="Q8" s="275"/>
    </row>
    <row r="9" spans="1:17" ht="14.25" customHeight="1">
      <c r="A9" s="246"/>
      <c r="B9" s="246"/>
      <c r="C9" s="246"/>
      <c r="D9" s="235"/>
      <c r="E9" s="235"/>
      <c r="F9" s="235"/>
      <c r="G9" s="235"/>
      <c r="H9" s="235"/>
      <c r="I9" s="235"/>
      <c r="J9" s="235"/>
      <c r="K9" s="273"/>
      <c r="L9" s="276"/>
      <c r="M9" s="276"/>
      <c r="N9" s="276"/>
      <c r="O9" s="276"/>
      <c r="P9" s="276"/>
      <c r="Q9" s="276"/>
    </row>
    <row r="10" spans="1:17">
      <c r="A10" s="246"/>
      <c r="B10" s="246"/>
      <c r="C10" s="246"/>
      <c r="D10" s="252" t="s">
        <v>213</v>
      </c>
      <c r="E10" s="252"/>
      <c r="F10" s="252"/>
      <c r="G10" s="252"/>
      <c r="H10" s="252"/>
      <c r="I10" s="252"/>
      <c r="J10" s="252"/>
      <c r="K10" s="252" t="s">
        <v>213</v>
      </c>
      <c r="L10" s="252"/>
      <c r="M10" s="252"/>
      <c r="N10" s="252"/>
      <c r="O10" s="252"/>
      <c r="P10" s="252"/>
      <c r="Q10" s="252"/>
    </row>
    <row r="11" spans="1:17" ht="45" customHeight="1">
      <c r="A11" s="246"/>
      <c r="B11" s="246"/>
      <c r="C11" s="246"/>
      <c r="D11" s="53" t="s">
        <v>165</v>
      </c>
      <c r="E11" s="53" t="s">
        <v>166</v>
      </c>
      <c r="F11" s="53" t="s">
        <v>194</v>
      </c>
      <c r="G11" s="53" t="s">
        <v>195</v>
      </c>
      <c r="H11" s="53" t="s">
        <v>196</v>
      </c>
      <c r="I11" s="53" t="s">
        <v>168</v>
      </c>
      <c r="J11" s="64" t="s">
        <v>169</v>
      </c>
      <c r="K11" s="53" t="s">
        <v>165</v>
      </c>
      <c r="L11" s="53" t="s">
        <v>166</v>
      </c>
      <c r="M11" s="53" t="s">
        <v>194</v>
      </c>
      <c r="N11" s="53" t="s">
        <v>195</v>
      </c>
      <c r="O11" s="53" t="s">
        <v>196</v>
      </c>
      <c r="P11" s="53" t="s">
        <v>168</v>
      </c>
      <c r="Q11" s="64" t="s">
        <v>169</v>
      </c>
    </row>
    <row r="12" spans="1:17" hidden="1">
      <c r="A12" s="65">
        <v>1</v>
      </c>
      <c r="B12" s="65">
        <v>2</v>
      </c>
      <c r="C12" s="65">
        <v>3</v>
      </c>
      <c r="D12" s="66" t="s">
        <v>179</v>
      </c>
      <c r="E12" s="66" t="s">
        <v>180</v>
      </c>
      <c r="F12" s="66" t="s">
        <v>181</v>
      </c>
      <c r="G12" s="66" t="s">
        <v>182</v>
      </c>
      <c r="H12" s="66" t="s">
        <v>183</v>
      </c>
      <c r="I12" s="66" t="s">
        <v>184</v>
      </c>
      <c r="J12" s="66" t="s">
        <v>197</v>
      </c>
      <c r="K12" s="66" t="s">
        <v>185</v>
      </c>
      <c r="L12" s="66" t="s">
        <v>186</v>
      </c>
      <c r="M12" s="66" t="s">
        <v>187</v>
      </c>
      <c r="N12" s="66" t="s">
        <v>188</v>
      </c>
      <c r="O12" s="66" t="s">
        <v>189</v>
      </c>
      <c r="P12" s="66" t="s">
        <v>190</v>
      </c>
      <c r="Q12" s="66" t="s">
        <v>198</v>
      </c>
    </row>
    <row r="13" spans="1:17">
      <c r="A13" s="67"/>
      <c r="B13" s="139" t="s">
        <v>28</v>
      </c>
      <c r="C13" s="29" t="s">
        <v>29</v>
      </c>
      <c r="D13" s="29"/>
      <c r="E13" s="29"/>
      <c r="F13" s="29">
        <f>F16+F35</f>
        <v>3.149</v>
      </c>
      <c r="G13" s="29"/>
      <c r="H13" s="29">
        <f>H16+H35</f>
        <v>5.7</v>
      </c>
      <c r="I13" s="29"/>
      <c r="J13" s="410">
        <f>J16+J35</f>
        <v>2</v>
      </c>
      <c r="K13" s="413"/>
      <c r="L13" s="413"/>
      <c r="M13" s="413">
        <f>M16+M35</f>
        <v>3.149</v>
      </c>
      <c r="N13" s="413"/>
      <c r="O13" s="413">
        <f>O16+O35</f>
        <v>5.7</v>
      </c>
      <c r="P13" s="413"/>
      <c r="Q13" s="410">
        <f>Q16+Q35</f>
        <v>2</v>
      </c>
    </row>
    <row r="14" spans="1:17">
      <c r="A14" s="67"/>
      <c r="B14" s="140" t="s">
        <v>30</v>
      </c>
      <c r="C14" s="30" t="s">
        <v>29</v>
      </c>
      <c r="D14" s="30"/>
      <c r="E14" s="30"/>
      <c r="F14" s="30">
        <f>F22+F25+F29</f>
        <v>3.149</v>
      </c>
      <c r="G14" s="30"/>
      <c r="H14" s="30">
        <f>H22+H25+H29</f>
        <v>3.2</v>
      </c>
      <c r="I14" s="30"/>
      <c r="J14" s="402">
        <f>J22+J25+J29</f>
        <v>0</v>
      </c>
      <c r="K14" s="401"/>
      <c r="L14" s="401"/>
      <c r="M14" s="401">
        <f>M22+M25+M29</f>
        <v>3.149</v>
      </c>
      <c r="N14" s="401"/>
      <c r="O14" s="401">
        <f>O22+O25+O29</f>
        <v>3.2</v>
      </c>
      <c r="P14" s="401"/>
      <c r="Q14" s="402">
        <f>Q22+Q25+Q29</f>
        <v>0</v>
      </c>
    </row>
    <row r="15" spans="1:17">
      <c r="A15" s="67"/>
      <c r="B15" s="140" t="s">
        <v>31</v>
      </c>
      <c r="C15" s="30" t="s">
        <v>29</v>
      </c>
      <c r="D15" s="30"/>
      <c r="E15" s="30"/>
      <c r="F15" s="30">
        <f>F33+F41</f>
        <v>0</v>
      </c>
      <c r="G15" s="30"/>
      <c r="H15" s="30">
        <f>H33+H41</f>
        <v>2.5</v>
      </c>
      <c r="I15" s="30"/>
      <c r="J15" s="402">
        <f>J33+J41</f>
        <v>2</v>
      </c>
      <c r="K15" s="401"/>
      <c r="L15" s="401"/>
      <c r="M15" s="401">
        <f>M33+M41</f>
        <v>0</v>
      </c>
      <c r="N15" s="401"/>
      <c r="O15" s="401">
        <f>O33+O41</f>
        <v>2.5</v>
      </c>
      <c r="P15" s="401"/>
      <c r="Q15" s="402">
        <f>Q33+Q41</f>
        <v>2</v>
      </c>
    </row>
    <row r="16" spans="1:17">
      <c r="A16" s="141">
        <v>1</v>
      </c>
      <c r="B16" s="139" t="s">
        <v>32</v>
      </c>
      <c r="C16" s="29" t="s">
        <v>29</v>
      </c>
      <c r="D16" s="29"/>
      <c r="E16" s="29"/>
      <c r="F16" s="29">
        <f>F17</f>
        <v>3.149</v>
      </c>
      <c r="G16" s="29"/>
      <c r="H16" s="29">
        <f>H17</f>
        <v>3.2</v>
      </c>
      <c r="I16" s="29"/>
      <c r="J16" s="410">
        <f>J17</f>
        <v>2</v>
      </c>
      <c r="K16" s="413"/>
      <c r="L16" s="413"/>
      <c r="M16" s="413">
        <f>M17</f>
        <v>3.149</v>
      </c>
      <c r="N16" s="413"/>
      <c r="O16" s="413">
        <f>O17</f>
        <v>3.2</v>
      </c>
      <c r="P16" s="413"/>
      <c r="Q16" s="410">
        <f>Q17</f>
        <v>2</v>
      </c>
    </row>
    <row r="17" spans="1:17" ht="25.5">
      <c r="A17" s="142" t="s">
        <v>33</v>
      </c>
      <c r="B17" s="139" t="s">
        <v>34</v>
      </c>
      <c r="C17" s="29" t="s">
        <v>29</v>
      </c>
      <c r="D17" s="29"/>
      <c r="E17" s="29"/>
      <c r="F17" s="29">
        <f>F18+F31</f>
        <v>3.149</v>
      </c>
      <c r="G17" s="29"/>
      <c r="H17" s="29">
        <f>H18+H31</f>
        <v>3.2</v>
      </c>
      <c r="I17" s="29"/>
      <c r="J17" s="410">
        <f>J18+J31</f>
        <v>2</v>
      </c>
      <c r="K17" s="413"/>
      <c r="L17" s="413"/>
      <c r="M17" s="413">
        <f>M18+M31</f>
        <v>3.149</v>
      </c>
      <c r="N17" s="413"/>
      <c r="O17" s="413">
        <f>O18+O31</f>
        <v>3.2</v>
      </c>
      <c r="P17" s="413"/>
      <c r="Q17" s="410">
        <f>Q18+Q31</f>
        <v>2</v>
      </c>
    </row>
    <row r="18" spans="1:17">
      <c r="A18" s="142" t="s">
        <v>35</v>
      </c>
      <c r="B18" s="72" t="s">
        <v>36</v>
      </c>
      <c r="C18" s="29" t="s">
        <v>29</v>
      </c>
      <c r="D18" s="29"/>
      <c r="E18" s="29"/>
      <c r="F18" s="29">
        <f>F19+F32</f>
        <v>3.149</v>
      </c>
      <c r="G18" s="29"/>
      <c r="H18" s="29">
        <f>H19+H32</f>
        <v>3.2</v>
      </c>
      <c r="I18" s="29"/>
      <c r="J18" s="410">
        <f>J19+J32</f>
        <v>2</v>
      </c>
      <c r="K18" s="413"/>
      <c r="L18" s="413"/>
      <c r="M18" s="413">
        <f>M19+M32</f>
        <v>3.149</v>
      </c>
      <c r="N18" s="413"/>
      <c r="O18" s="413">
        <f>O19+O32</f>
        <v>3.2</v>
      </c>
      <c r="P18" s="413"/>
      <c r="Q18" s="410">
        <f>Q19+Q32</f>
        <v>2</v>
      </c>
    </row>
    <row r="19" spans="1:17">
      <c r="A19" s="142" t="s">
        <v>37</v>
      </c>
      <c r="B19" s="72" t="s">
        <v>38</v>
      </c>
      <c r="C19" s="29" t="s">
        <v>29</v>
      </c>
      <c r="D19" s="29"/>
      <c r="E19" s="29"/>
      <c r="F19" s="29">
        <f>F20+F27</f>
        <v>3.149</v>
      </c>
      <c r="G19" s="29"/>
      <c r="H19" s="29">
        <f>H20+H27</f>
        <v>3.2</v>
      </c>
      <c r="I19" s="29"/>
      <c r="J19" s="410">
        <f>J20+J27</f>
        <v>0</v>
      </c>
      <c r="K19" s="413"/>
      <c r="L19" s="413"/>
      <c r="M19" s="413">
        <f>M20+M27</f>
        <v>3.149</v>
      </c>
      <c r="N19" s="413"/>
      <c r="O19" s="413">
        <f>O20+O27</f>
        <v>3.2</v>
      </c>
      <c r="P19" s="413"/>
      <c r="Q19" s="410">
        <f>Q20+Q27</f>
        <v>0</v>
      </c>
    </row>
    <row r="20" spans="1:17">
      <c r="A20" s="142" t="s">
        <v>39</v>
      </c>
      <c r="B20" s="72" t="s">
        <v>40</v>
      </c>
      <c r="C20" s="29" t="s">
        <v>29</v>
      </c>
      <c r="D20" s="29"/>
      <c r="E20" s="29"/>
      <c r="F20" s="29">
        <f>F21+F24</f>
        <v>3.149</v>
      </c>
      <c r="G20" s="29"/>
      <c r="H20" s="29">
        <f>H21+H24</f>
        <v>0</v>
      </c>
      <c r="I20" s="29"/>
      <c r="J20" s="410">
        <f>J21+J24</f>
        <v>0</v>
      </c>
      <c r="K20" s="413"/>
      <c r="L20" s="413"/>
      <c r="M20" s="413">
        <f>M21+M24</f>
        <v>3.149</v>
      </c>
      <c r="N20" s="413"/>
      <c r="O20" s="413">
        <f>O21+O24</f>
        <v>0</v>
      </c>
      <c r="P20" s="413"/>
      <c r="Q20" s="410">
        <f>Q21+Q24</f>
        <v>0</v>
      </c>
    </row>
    <row r="21" spans="1:17">
      <c r="A21" s="70" t="s">
        <v>41</v>
      </c>
      <c r="B21" s="72" t="s">
        <v>42</v>
      </c>
      <c r="C21" s="30" t="s">
        <v>29</v>
      </c>
      <c r="D21" s="30"/>
      <c r="E21" s="30"/>
      <c r="F21" s="30">
        <f>F22</f>
        <v>2.7</v>
      </c>
      <c r="G21" s="30"/>
      <c r="H21" s="30">
        <f>H22</f>
        <v>0</v>
      </c>
      <c r="I21" s="30"/>
      <c r="J21" s="402">
        <f>J22</f>
        <v>0</v>
      </c>
      <c r="K21" s="401"/>
      <c r="L21" s="401"/>
      <c r="M21" s="401">
        <f>M22</f>
        <v>2.7</v>
      </c>
      <c r="N21" s="401"/>
      <c r="O21" s="401">
        <f>O22</f>
        <v>0</v>
      </c>
      <c r="P21" s="401"/>
      <c r="Q21" s="402">
        <f>Q22</f>
        <v>0</v>
      </c>
    </row>
    <row r="22" spans="1:17">
      <c r="A22" s="70" t="s">
        <v>43</v>
      </c>
      <c r="B22" s="72" t="s">
        <v>44</v>
      </c>
      <c r="C22" s="73" t="s">
        <v>29</v>
      </c>
      <c r="D22" s="73"/>
      <c r="E22" s="73"/>
      <c r="F22" s="30">
        <f>SUM(F23:F23)</f>
        <v>2.7</v>
      </c>
      <c r="G22" s="73"/>
      <c r="H22" s="30">
        <f>SUM(H23:H23)</f>
        <v>0</v>
      </c>
      <c r="I22" s="73"/>
      <c r="J22" s="402">
        <f>SUM(J23:J23)</f>
        <v>0</v>
      </c>
      <c r="K22" s="414"/>
      <c r="L22" s="414"/>
      <c r="M22" s="401">
        <f>SUM(M23:M23)</f>
        <v>2.7</v>
      </c>
      <c r="N22" s="414"/>
      <c r="O22" s="401">
        <f>SUM(O23:O23)</f>
        <v>0</v>
      </c>
      <c r="P22" s="414"/>
      <c r="Q22" s="402">
        <f>SUM(Q23:Q23)</f>
        <v>0</v>
      </c>
    </row>
    <row r="23" spans="1:17" ht="25.5">
      <c r="A23" s="143" t="s">
        <v>485</v>
      </c>
      <c r="B23" s="74" t="s">
        <v>486</v>
      </c>
      <c r="C23" s="55" t="s">
        <v>487</v>
      </c>
      <c r="D23" s="30" t="s">
        <v>48</v>
      </c>
      <c r="E23" s="30" t="s">
        <v>48</v>
      </c>
      <c r="F23" s="55">
        <v>2.7</v>
      </c>
      <c r="G23" s="30" t="s">
        <v>48</v>
      </c>
      <c r="H23" s="55"/>
      <c r="I23" s="30" t="s">
        <v>48</v>
      </c>
      <c r="J23" s="405" t="s">
        <v>48</v>
      </c>
      <c r="K23" s="401" t="s">
        <v>48</v>
      </c>
      <c r="L23" s="401" t="s">
        <v>48</v>
      </c>
      <c r="M23" s="405">
        <v>2.7</v>
      </c>
      <c r="N23" s="401" t="s">
        <v>48</v>
      </c>
      <c r="O23" s="405"/>
      <c r="P23" s="401" t="s">
        <v>48</v>
      </c>
      <c r="Q23" s="405" t="s">
        <v>48</v>
      </c>
    </row>
    <row r="24" spans="1:17">
      <c r="A24" s="142" t="s">
        <v>419</v>
      </c>
      <c r="B24" s="72" t="s">
        <v>420</v>
      </c>
      <c r="C24" s="67" t="s">
        <v>29</v>
      </c>
      <c r="D24" s="67"/>
      <c r="E24" s="67"/>
      <c r="F24" s="29">
        <f>F25</f>
        <v>0.44900000000000001</v>
      </c>
      <c r="G24" s="67"/>
      <c r="H24" s="29">
        <f>H25</f>
        <v>0</v>
      </c>
      <c r="I24" s="67"/>
      <c r="J24" s="410">
        <f>J25</f>
        <v>0</v>
      </c>
      <c r="K24" s="415"/>
      <c r="L24" s="415"/>
      <c r="M24" s="413">
        <f>M25</f>
        <v>0.44900000000000001</v>
      </c>
      <c r="N24" s="415"/>
      <c r="O24" s="413">
        <f>O25</f>
        <v>0</v>
      </c>
      <c r="P24" s="415"/>
      <c r="Q24" s="410">
        <f>Q25</f>
        <v>0</v>
      </c>
    </row>
    <row r="25" spans="1:17">
      <c r="A25" s="70" t="s">
        <v>421</v>
      </c>
      <c r="B25" s="72" t="s">
        <v>44</v>
      </c>
      <c r="C25" s="67" t="s">
        <v>29</v>
      </c>
      <c r="D25" s="67"/>
      <c r="E25" s="67"/>
      <c r="F25" s="30">
        <f>SUM(F26:F26)</f>
        <v>0.44900000000000001</v>
      </c>
      <c r="G25" s="67"/>
      <c r="H25" s="30">
        <f>SUM(H26:H26)</f>
        <v>0</v>
      </c>
      <c r="I25" s="67"/>
      <c r="J25" s="402">
        <f>SUM(J26:J26)</f>
        <v>0</v>
      </c>
      <c r="K25" s="415"/>
      <c r="L25" s="415"/>
      <c r="M25" s="401">
        <f>SUM(M26:M26)</f>
        <v>0.44900000000000001</v>
      </c>
      <c r="N25" s="415"/>
      <c r="O25" s="401">
        <f>SUM(O26:O26)</f>
        <v>0</v>
      </c>
      <c r="P25" s="415"/>
      <c r="Q25" s="402">
        <f>SUM(Q26:Q26)</f>
        <v>0</v>
      </c>
    </row>
    <row r="26" spans="1:17" ht="38.25">
      <c r="A26" s="57" t="s">
        <v>488</v>
      </c>
      <c r="B26" s="74" t="s">
        <v>489</v>
      </c>
      <c r="C26" s="55" t="s">
        <v>490</v>
      </c>
      <c r="D26" s="30" t="s">
        <v>48</v>
      </c>
      <c r="E26" s="30" t="s">
        <v>48</v>
      </c>
      <c r="F26" s="55">
        <v>0.44900000000000001</v>
      </c>
      <c r="G26" s="30" t="s">
        <v>48</v>
      </c>
      <c r="H26" s="55"/>
      <c r="I26" s="30" t="s">
        <v>48</v>
      </c>
      <c r="J26" s="402" t="s">
        <v>48</v>
      </c>
      <c r="K26" s="401" t="s">
        <v>48</v>
      </c>
      <c r="L26" s="401" t="s">
        <v>48</v>
      </c>
      <c r="M26" s="405">
        <v>0.44900000000000001</v>
      </c>
      <c r="N26" s="401" t="s">
        <v>48</v>
      </c>
      <c r="O26" s="405"/>
      <c r="P26" s="401" t="s">
        <v>48</v>
      </c>
      <c r="Q26" s="402" t="s">
        <v>48</v>
      </c>
    </row>
    <row r="27" spans="1:17">
      <c r="A27" s="142" t="s">
        <v>491</v>
      </c>
      <c r="B27" s="72" t="s">
        <v>492</v>
      </c>
      <c r="C27" s="67" t="s">
        <v>29</v>
      </c>
      <c r="D27" s="67"/>
      <c r="E27" s="67"/>
      <c r="F27" s="29">
        <f>F28</f>
        <v>0</v>
      </c>
      <c r="G27" s="67"/>
      <c r="H27" s="29">
        <f>H28</f>
        <v>3.2</v>
      </c>
      <c r="I27" s="67"/>
      <c r="J27" s="410">
        <f t="shared" ref="J27" si="0">J28</f>
        <v>0</v>
      </c>
      <c r="K27" s="415"/>
      <c r="L27" s="415"/>
      <c r="M27" s="413">
        <f>M28</f>
        <v>0</v>
      </c>
      <c r="N27" s="415"/>
      <c r="O27" s="413">
        <f>O28</f>
        <v>3.2</v>
      </c>
      <c r="P27" s="415"/>
      <c r="Q27" s="410">
        <f t="shared" ref="Q27" si="1">Q28</f>
        <v>0</v>
      </c>
    </row>
    <row r="28" spans="1:17">
      <c r="A28" s="142" t="s">
        <v>493</v>
      </c>
      <c r="B28" s="72" t="s">
        <v>453</v>
      </c>
      <c r="C28" s="73" t="s">
        <v>29</v>
      </c>
      <c r="D28" s="73"/>
      <c r="E28" s="73"/>
      <c r="F28" s="30">
        <f>F29</f>
        <v>0</v>
      </c>
      <c r="G28" s="73"/>
      <c r="H28" s="30">
        <f>H29</f>
        <v>3.2</v>
      </c>
      <c r="I28" s="73"/>
      <c r="J28" s="402"/>
      <c r="K28" s="414"/>
      <c r="L28" s="414"/>
      <c r="M28" s="401">
        <f>M29</f>
        <v>0</v>
      </c>
      <c r="N28" s="414"/>
      <c r="O28" s="401">
        <f>O29</f>
        <v>3.2</v>
      </c>
      <c r="P28" s="414"/>
      <c r="Q28" s="402"/>
    </row>
    <row r="29" spans="1:17">
      <c r="A29" s="142" t="s">
        <v>494</v>
      </c>
      <c r="B29" s="72" t="s">
        <v>44</v>
      </c>
      <c r="C29" s="73" t="s">
        <v>29</v>
      </c>
      <c r="D29" s="73"/>
      <c r="E29" s="73"/>
      <c r="F29" s="30">
        <f>F30</f>
        <v>0</v>
      </c>
      <c r="G29" s="73"/>
      <c r="H29" s="30">
        <f>H30</f>
        <v>3.2</v>
      </c>
      <c r="I29" s="73"/>
      <c r="J29" s="401"/>
      <c r="K29" s="414"/>
      <c r="L29" s="414"/>
      <c r="M29" s="401">
        <f>M30</f>
        <v>0</v>
      </c>
      <c r="N29" s="414"/>
      <c r="O29" s="401">
        <f>O30</f>
        <v>3.2</v>
      </c>
      <c r="P29" s="414"/>
      <c r="Q29" s="401"/>
    </row>
    <row r="30" spans="1:17" ht="25.5">
      <c r="A30" s="71" t="s">
        <v>495</v>
      </c>
      <c r="B30" s="205" t="s">
        <v>496</v>
      </c>
      <c r="C30" s="55" t="s">
        <v>497</v>
      </c>
      <c r="D30" s="333" t="s">
        <v>48</v>
      </c>
      <c r="E30" s="333" t="s">
        <v>48</v>
      </c>
      <c r="F30" s="269"/>
      <c r="G30" s="333" t="s">
        <v>48</v>
      </c>
      <c r="H30" s="269">
        <v>3.2</v>
      </c>
      <c r="I30" s="333" t="s">
        <v>48</v>
      </c>
      <c r="J30" s="429" t="s">
        <v>48</v>
      </c>
      <c r="K30" s="435" t="s">
        <v>48</v>
      </c>
      <c r="L30" s="435" t="s">
        <v>48</v>
      </c>
      <c r="M30" s="429"/>
      <c r="N30" s="435" t="s">
        <v>48</v>
      </c>
      <c r="O30" s="429">
        <v>3.2</v>
      </c>
      <c r="P30" s="435" t="s">
        <v>48</v>
      </c>
      <c r="Q30" s="429" t="s">
        <v>48</v>
      </c>
    </row>
    <row r="31" spans="1:17" ht="25.5">
      <c r="A31" s="71" t="s">
        <v>498</v>
      </c>
      <c r="B31" s="205" t="s">
        <v>499</v>
      </c>
      <c r="C31" s="55" t="s">
        <v>500</v>
      </c>
      <c r="D31" s="334"/>
      <c r="E31" s="334"/>
      <c r="F31" s="271"/>
      <c r="G31" s="334"/>
      <c r="H31" s="271"/>
      <c r="I31" s="334"/>
      <c r="J31" s="430"/>
      <c r="K31" s="436"/>
      <c r="L31" s="436"/>
      <c r="M31" s="430"/>
      <c r="N31" s="436"/>
      <c r="O31" s="430"/>
      <c r="P31" s="436"/>
      <c r="Q31" s="430"/>
    </row>
    <row r="32" spans="1:17">
      <c r="A32" s="142" t="s">
        <v>60</v>
      </c>
      <c r="B32" s="72" t="s">
        <v>501</v>
      </c>
      <c r="C32" s="67" t="s">
        <v>29</v>
      </c>
      <c r="D32" s="67"/>
      <c r="E32" s="67"/>
      <c r="F32" s="29">
        <f>F33</f>
        <v>0</v>
      </c>
      <c r="G32" s="67"/>
      <c r="H32" s="29">
        <f>H33</f>
        <v>0</v>
      </c>
      <c r="I32" s="67"/>
      <c r="J32" s="410">
        <f>J33</f>
        <v>2</v>
      </c>
      <c r="K32" s="415"/>
      <c r="L32" s="415"/>
      <c r="M32" s="413">
        <f>M33</f>
        <v>0</v>
      </c>
      <c r="N32" s="415"/>
      <c r="O32" s="413">
        <f>O33</f>
        <v>0</v>
      </c>
      <c r="P32" s="415"/>
      <c r="Q32" s="410">
        <f>Q33</f>
        <v>2</v>
      </c>
    </row>
    <row r="33" spans="1:17">
      <c r="A33" s="142" t="s">
        <v>60</v>
      </c>
      <c r="B33" s="72" t="s">
        <v>61</v>
      </c>
      <c r="C33" s="67" t="s">
        <v>29</v>
      </c>
      <c r="D33" s="73"/>
      <c r="E33" s="73"/>
      <c r="F33" s="30">
        <f>F34</f>
        <v>0</v>
      </c>
      <c r="G33" s="73"/>
      <c r="H33" s="30">
        <f>H34</f>
        <v>0</v>
      </c>
      <c r="I33" s="73"/>
      <c r="J33" s="402">
        <f>J34</f>
        <v>2</v>
      </c>
      <c r="K33" s="414"/>
      <c r="L33" s="414"/>
      <c r="M33" s="401">
        <f>M34</f>
        <v>0</v>
      </c>
      <c r="N33" s="414"/>
      <c r="O33" s="401">
        <f>O34</f>
        <v>0</v>
      </c>
      <c r="P33" s="414"/>
      <c r="Q33" s="402">
        <f>Q34</f>
        <v>2</v>
      </c>
    </row>
    <row r="34" spans="1:17" ht="25.5">
      <c r="A34" s="70" t="s">
        <v>429</v>
      </c>
      <c r="B34" s="60" t="s">
        <v>462</v>
      </c>
      <c r="C34" s="73" t="s">
        <v>502</v>
      </c>
      <c r="D34" s="30" t="s">
        <v>48</v>
      </c>
      <c r="E34" s="30" t="s">
        <v>48</v>
      </c>
      <c r="F34" s="55"/>
      <c r="G34" s="30" t="s">
        <v>48</v>
      </c>
      <c r="H34" s="55"/>
      <c r="I34" s="30" t="s">
        <v>48</v>
      </c>
      <c r="J34" s="405">
        <v>2</v>
      </c>
      <c r="K34" s="401" t="s">
        <v>48</v>
      </c>
      <c r="L34" s="401" t="s">
        <v>48</v>
      </c>
      <c r="M34" s="405"/>
      <c r="N34" s="401" t="s">
        <v>48</v>
      </c>
      <c r="O34" s="405"/>
      <c r="P34" s="401" t="s">
        <v>48</v>
      </c>
      <c r="Q34" s="405">
        <v>2</v>
      </c>
    </row>
    <row r="35" spans="1:17">
      <c r="A35" s="67">
        <v>2</v>
      </c>
      <c r="B35" s="139" t="s">
        <v>446</v>
      </c>
      <c r="C35" s="67" t="s">
        <v>29</v>
      </c>
      <c r="D35" s="212"/>
      <c r="E35" s="212"/>
      <c r="F35" s="29">
        <f t="shared" ref="F35:H40" si="2">F36</f>
        <v>0</v>
      </c>
      <c r="G35" s="212"/>
      <c r="H35" s="29">
        <f t="shared" si="2"/>
        <v>2.5</v>
      </c>
      <c r="I35" s="212"/>
      <c r="J35" s="410">
        <f t="shared" ref="J35:J40" si="3">J36</f>
        <v>0</v>
      </c>
      <c r="K35" s="434"/>
      <c r="L35" s="434"/>
      <c r="M35" s="413">
        <f t="shared" ref="M35:O40" si="4">M36</f>
        <v>0</v>
      </c>
      <c r="N35" s="434"/>
      <c r="O35" s="413">
        <f t="shared" si="4"/>
        <v>2.5</v>
      </c>
      <c r="P35" s="434"/>
      <c r="Q35" s="410">
        <f t="shared" ref="Q35:Q40" si="5">Q36</f>
        <v>0</v>
      </c>
    </row>
    <row r="36" spans="1:17" ht="25.5">
      <c r="A36" s="142" t="s">
        <v>447</v>
      </c>
      <c r="B36" s="139" t="s">
        <v>34</v>
      </c>
      <c r="C36" s="67" t="s">
        <v>29</v>
      </c>
      <c r="D36" s="212"/>
      <c r="E36" s="212"/>
      <c r="F36" s="30">
        <f t="shared" si="2"/>
        <v>0</v>
      </c>
      <c r="G36" s="212"/>
      <c r="H36" s="30">
        <f t="shared" si="2"/>
        <v>2.5</v>
      </c>
      <c r="I36" s="212"/>
      <c r="J36" s="402">
        <f t="shared" si="3"/>
        <v>0</v>
      </c>
      <c r="K36" s="434"/>
      <c r="L36" s="434"/>
      <c r="M36" s="401">
        <f t="shared" si="4"/>
        <v>0</v>
      </c>
      <c r="N36" s="434"/>
      <c r="O36" s="401">
        <f t="shared" si="4"/>
        <v>2.5</v>
      </c>
      <c r="P36" s="434"/>
      <c r="Q36" s="402">
        <f t="shared" si="5"/>
        <v>0</v>
      </c>
    </row>
    <row r="37" spans="1:17">
      <c r="A37" s="142" t="s">
        <v>448</v>
      </c>
      <c r="B37" s="72" t="s">
        <v>36</v>
      </c>
      <c r="C37" s="67" t="s">
        <v>29</v>
      </c>
      <c r="D37" s="212"/>
      <c r="E37" s="212"/>
      <c r="F37" s="30">
        <f t="shared" si="2"/>
        <v>0</v>
      </c>
      <c r="G37" s="212"/>
      <c r="H37" s="30">
        <f t="shared" si="2"/>
        <v>2.5</v>
      </c>
      <c r="I37" s="212"/>
      <c r="J37" s="402">
        <f t="shared" si="3"/>
        <v>0</v>
      </c>
      <c r="K37" s="434"/>
      <c r="L37" s="434"/>
      <c r="M37" s="401">
        <f t="shared" si="4"/>
        <v>0</v>
      </c>
      <c r="N37" s="434"/>
      <c r="O37" s="401">
        <f t="shared" si="4"/>
        <v>2.5</v>
      </c>
      <c r="P37" s="434"/>
      <c r="Q37" s="402">
        <f t="shared" si="5"/>
        <v>0</v>
      </c>
    </row>
    <row r="38" spans="1:17">
      <c r="A38" s="142" t="s">
        <v>449</v>
      </c>
      <c r="B38" s="72" t="s">
        <v>38</v>
      </c>
      <c r="C38" s="67" t="s">
        <v>29</v>
      </c>
      <c r="D38" s="67"/>
      <c r="E38" s="67"/>
      <c r="F38" s="30">
        <f t="shared" si="2"/>
        <v>0</v>
      </c>
      <c r="G38" s="67"/>
      <c r="H38" s="30">
        <f t="shared" si="2"/>
        <v>2.5</v>
      </c>
      <c r="I38" s="67"/>
      <c r="J38" s="402">
        <f t="shared" si="3"/>
        <v>0</v>
      </c>
      <c r="K38" s="415"/>
      <c r="L38" s="415"/>
      <c r="M38" s="401">
        <f t="shared" si="4"/>
        <v>0</v>
      </c>
      <c r="N38" s="415"/>
      <c r="O38" s="401">
        <f t="shared" si="4"/>
        <v>2.5</v>
      </c>
      <c r="P38" s="415"/>
      <c r="Q38" s="402">
        <f t="shared" si="5"/>
        <v>0</v>
      </c>
    </row>
    <row r="39" spans="1:17">
      <c r="A39" s="142" t="s">
        <v>450</v>
      </c>
      <c r="B39" s="72" t="s">
        <v>451</v>
      </c>
      <c r="C39" s="67" t="s">
        <v>29</v>
      </c>
      <c r="D39" s="212"/>
      <c r="E39" s="212"/>
      <c r="F39" s="30">
        <f t="shared" si="2"/>
        <v>0</v>
      </c>
      <c r="G39" s="212"/>
      <c r="H39" s="30">
        <f t="shared" si="2"/>
        <v>2.5</v>
      </c>
      <c r="I39" s="212"/>
      <c r="J39" s="402">
        <f t="shared" si="3"/>
        <v>0</v>
      </c>
      <c r="K39" s="434"/>
      <c r="L39" s="434"/>
      <c r="M39" s="401">
        <f t="shared" si="4"/>
        <v>0</v>
      </c>
      <c r="N39" s="434"/>
      <c r="O39" s="401">
        <f t="shared" si="4"/>
        <v>2.5</v>
      </c>
      <c r="P39" s="434"/>
      <c r="Q39" s="402">
        <f t="shared" si="5"/>
        <v>0</v>
      </c>
    </row>
    <row r="40" spans="1:17">
      <c r="A40" s="142" t="s">
        <v>452</v>
      </c>
      <c r="B40" s="72" t="s">
        <v>453</v>
      </c>
      <c r="C40" s="67" t="s">
        <v>29</v>
      </c>
      <c r="D40" s="212"/>
      <c r="E40" s="212"/>
      <c r="F40" s="30">
        <f t="shared" si="2"/>
        <v>0</v>
      </c>
      <c r="G40" s="212"/>
      <c r="H40" s="30">
        <f t="shared" si="2"/>
        <v>2.5</v>
      </c>
      <c r="I40" s="212"/>
      <c r="J40" s="402">
        <f t="shared" si="3"/>
        <v>0</v>
      </c>
      <c r="K40" s="434"/>
      <c r="L40" s="434"/>
      <c r="M40" s="401">
        <f t="shared" si="4"/>
        <v>0</v>
      </c>
      <c r="N40" s="434"/>
      <c r="O40" s="401">
        <f t="shared" si="4"/>
        <v>2.5</v>
      </c>
      <c r="P40" s="434"/>
      <c r="Q40" s="402">
        <f t="shared" si="5"/>
        <v>0</v>
      </c>
    </row>
    <row r="41" spans="1:17">
      <c r="A41" s="142" t="s">
        <v>454</v>
      </c>
      <c r="B41" s="72" t="s">
        <v>61</v>
      </c>
      <c r="C41" s="67" t="s">
        <v>29</v>
      </c>
      <c r="D41" s="73"/>
      <c r="E41" s="73"/>
      <c r="F41" s="30">
        <f>SUM(F42:F43)</f>
        <v>0</v>
      </c>
      <c r="G41" s="73"/>
      <c r="H41" s="30">
        <f>SUM(H42:H43)</f>
        <v>2.5</v>
      </c>
      <c r="I41" s="73"/>
      <c r="J41" s="402">
        <f>SUM(J42:J43)</f>
        <v>0</v>
      </c>
      <c r="K41" s="414"/>
      <c r="L41" s="414"/>
      <c r="M41" s="401">
        <f>SUM(M42:M43)</f>
        <v>0</v>
      </c>
      <c r="N41" s="414"/>
      <c r="O41" s="401">
        <f>SUM(O42:O43)</f>
        <v>2.5</v>
      </c>
      <c r="P41" s="414"/>
      <c r="Q41" s="402">
        <f>SUM(Q42:Q43)</f>
        <v>0</v>
      </c>
    </row>
    <row r="42" spans="1:17" ht="25.5">
      <c r="A42" s="143" t="s">
        <v>511</v>
      </c>
      <c r="B42" s="146" t="s">
        <v>504</v>
      </c>
      <c r="C42" s="63" t="s">
        <v>505</v>
      </c>
      <c r="D42" s="30" t="s">
        <v>48</v>
      </c>
      <c r="E42" s="30" t="s">
        <v>48</v>
      </c>
      <c r="F42" s="55"/>
      <c r="G42" s="30" t="s">
        <v>48</v>
      </c>
      <c r="H42" s="55">
        <v>0.94</v>
      </c>
      <c r="I42" s="30" t="s">
        <v>48</v>
      </c>
      <c r="J42" s="405" t="s">
        <v>48</v>
      </c>
      <c r="K42" s="401" t="s">
        <v>48</v>
      </c>
      <c r="L42" s="401" t="s">
        <v>48</v>
      </c>
      <c r="M42" s="405"/>
      <c r="N42" s="401" t="s">
        <v>48</v>
      </c>
      <c r="O42" s="405">
        <v>0.94</v>
      </c>
      <c r="P42" s="401" t="s">
        <v>48</v>
      </c>
      <c r="Q42" s="405" t="s">
        <v>48</v>
      </c>
    </row>
    <row r="43" spans="1:17" ht="25.5">
      <c r="A43" s="143" t="s">
        <v>512</v>
      </c>
      <c r="B43" s="146" t="s">
        <v>507</v>
      </c>
      <c r="C43" s="63" t="s">
        <v>508</v>
      </c>
      <c r="D43" s="30" t="s">
        <v>48</v>
      </c>
      <c r="E43" s="30" t="s">
        <v>48</v>
      </c>
      <c r="F43" s="55"/>
      <c r="G43" s="30" t="s">
        <v>48</v>
      </c>
      <c r="H43" s="55">
        <v>1.56</v>
      </c>
      <c r="I43" s="30" t="s">
        <v>48</v>
      </c>
      <c r="J43" s="405" t="s">
        <v>48</v>
      </c>
      <c r="K43" s="401" t="s">
        <v>48</v>
      </c>
      <c r="L43" s="401" t="s">
        <v>48</v>
      </c>
      <c r="M43" s="405"/>
      <c r="N43" s="401" t="s">
        <v>48</v>
      </c>
      <c r="O43" s="405">
        <v>1.56</v>
      </c>
      <c r="P43" s="401" t="s">
        <v>48</v>
      </c>
      <c r="Q43" s="405" t="s">
        <v>48</v>
      </c>
    </row>
  </sheetData>
  <mergeCells count="27">
    <mergeCell ref="K1:Q1"/>
    <mergeCell ref="H2:Q2"/>
    <mergeCell ref="Q30:Q31"/>
    <mergeCell ref="K30:K31"/>
    <mergeCell ref="L30:L31"/>
    <mergeCell ref="M30:M31"/>
    <mergeCell ref="N30:N31"/>
    <mergeCell ref="O30:O31"/>
    <mergeCell ref="P30:P31"/>
    <mergeCell ref="I30:I31"/>
    <mergeCell ref="J30:J31"/>
    <mergeCell ref="D10:J10"/>
    <mergeCell ref="K10:Q10"/>
    <mergeCell ref="A5:Q5"/>
    <mergeCell ref="A6:Q6"/>
    <mergeCell ref="A7:Q7"/>
    <mergeCell ref="D30:D31"/>
    <mergeCell ref="E30:E31"/>
    <mergeCell ref="F30:F31"/>
    <mergeCell ref="G30:G31"/>
    <mergeCell ref="H30:H31"/>
    <mergeCell ref="A4:Q4"/>
    <mergeCell ref="A8:A11"/>
    <mergeCell ref="B8:B11"/>
    <mergeCell ref="C8:C11"/>
    <mergeCell ref="D8:J9"/>
    <mergeCell ref="K8:Q9"/>
  </mergeCells>
  <pageMargins left="0.78740157480314965" right="0" top="0.78740157480314965" bottom="0" header="0" footer="0"/>
  <pageSetup paperSize="9" scale="75" orientation="landscape" r:id="rId1"/>
  <headerFooter differentFirst="1">
    <oddHeader>&amp;C&amp;P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N41"/>
  <sheetViews>
    <sheetView topLeftCell="A26" workbookViewId="0">
      <selection activeCell="CF9" sqref="CF9:CP9"/>
    </sheetView>
  </sheetViews>
  <sheetFormatPr defaultRowHeight="12.75"/>
  <cols>
    <col min="1" max="60" width="0.75" style="198" customWidth="1"/>
    <col min="61" max="61" width="2.75" style="198" customWidth="1"/>
    <col min="62" max="116" width="1" style="198" customWidth="1"/>
    <col min="117" max="16384" width="9" style="198"/>
  </cols>
  <sheetData>
    <row r="1" spans="1:117" s="1" customFormat="1" ht="15.75">
      <c r="O1" s="26"/>
      <c r="P1" s="20"/>
      <c r="Q1" s="20"/>
      <c r="BV1" s="42"/>
      <c r="BW1" s="42"/>
      <c r="BX1" s="42"/>
      <c r="CF1" s="231" t="s">
        <v>599</v>
      </c>
      <c r="CG1" s="231"/>
      <c r="CH1" s="231"/>
      <c r="CI1" s="231"/>
      <c r="CJ1" s="231"/>
      <c r="CK1" s="231"/>
      <c r="CL1" s="231"/>
      <c r="CM1" s="231"/>
      <c r="CN1" s="231"/>
      <c r="CO1" s="231"/>
      <c r="CP1" s="231"/>
      <c r="CQ1" s="231"/>
      <c r="CR1" s="231"/>
      <c r="CS1" s="231"/>
      <c r="CT1" s="231"/>
      <c r="CU1" s="231"/>
      <c r="CV1" s="231"/>
      <c r="CW1" s="231"/>
      <c r="CX1" s="231"/>
      <c r="CY1" s="231"/>
      <c r="CZ1" s="231"/>
      <c r="DA1" s="231"/>
      <c r="DB1" s="231"/>
      <c r="DC1" s="231"/>
      <c r="DD1" s="231"/>
      <c r="DE1" s="231"/>
      <c r="DF1" s="231"/>
      <c r="DG1" s="231"/>
      <c r="DH1" s="231"/>
      <c r="DI1" s="231"/>
      <c r="DJ1" s="231"/>
      <c r="DK1" s="231"/>
      <c r="DL1" s="231"/>
    </row>
    <row r="2" spans="1:117" s="1" customFormat="1" ht="15.75">
      <c r="O2" s="232"/>
      <c r="P2" s="232"/>
      <c r="Q2" s="232"/>
      <c r="R2" s="232"/>
      <c r="S2" s="232"/>
      <c r="T2" s="232"/>
      <c r="U2" s="232"/>
      <c r="V2" s="232"/>
      <c r="W2" s="232"/>
      <c r="X2" s="232"/>
      <c r="AV2" s="385" t="s">
        <v>211</v>
      </c>
      <c r="AW2" s="385"/>
      <c r="AX2" s="385"/>
      <c r="AY2" s="385"/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  <c r="BM2" s="385"/>
      <c r="BN2" s="385"/>
      <c r="BO2" s="385"/>
      <c r="BP2" s="385"/>
      <c r="BQ2" s="385"/>
      <c r="BR2" s="385"/>
      <c r="BS2" s="385"/>
      <c r="BT2" s="385"/>
      <c r="BU2" s="385"/>
      <c r="BV2" s="385"/>
      <c r="BW2" s="385"/>
      <c r="BX2" s="385"/>
      <c r="BY2" s="385"/>
      <c r="BZ2" s="385"/>
      <c r="CA2" s="385"/>
      <c r="CB2" s="385"/>
      <c r="CC2" s="385"/>
      <c r="CD2" s="385"/>
      <c r="CE2" s="385"/>
      <c r="CF2" s="385"/>
      <c r="CG2" s="385"/>
      <c r="CH2" s="385"/>
      <c r="CI2" s="385"/>
      <c r="CJ2" s="385"/>
      <c r="CK2" s="385"/>
      <c r="CL2" s="385"/>
      <c r="CM2" s="385"/>
      <c r="CN2" s="385"/>
      <c r="CO2" s="385"/>
      <c r="CP2" s="385"/>
      <c r="CQ2" s="385"/>
      <c r="CR2" s="385"/>
      <c r="CS2" s="385"/>
      <c r="CT2" s="385"/>
      <c r="CU2" s="385"/>
      <c r="CV2" s="385"/>
      <c r="CW2" s="385"/>
      <c r="CX2" s="385"/>
      <c r="CY2" s="385"/>
      <c r="CZ2" s="385"/>
      <c r="DA2" s="385"/>
      <c r="DB2" s="385"/>
      <c r="DC2" s="385"/>
      <c r="DD2" s="385"/>
      <c r="DE2" s="385"/>
      <c r="DF2" s="385"/>
      <c r="DG2" s="385"/>
      <c r="DH2" s="385"/>
      <c r="DI2" s="385"/>
      <c r="DJ2" s="385"/>
      <c r="DK2" s="385"/>
      <c r="DL2" s="385"/>
    </row>
    <row r="3" spans="1:117" s="24" customFormat="1"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</row>
    <row r="4" spans="1:117" s="24" customFormat="1" ht="15.75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</row>
    <row r="5" spans="1:117" s="23" customFormat="1" ht="15.75" customHeight="1">
      <c r="A5" s="386" t="s">
        <v>595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386"/>
      <c r="BG5" s="386"/>
      <c r="BH5" s="386"/>
      <c r="BI5" s="386"/>
      <c r="BJ5" s="386"/>
      <c r="BK5" s="386"/>
      <c r="BL5" s="386"/>
      <c r="BM5" s="386"/>
      <c r="BN5" s="386"/>
      <c r="BO5" s="386"/>
      <c r="BP5" s="386"/>
      <c r="BQ5" s="386"/>
      <c r="BR5" s="386"/>
      <c r="BS5" s="386"/>
      <c r="BT5" s="386"/>
      <c r="BU5" s="386"/>
      <c r="BV5" s="386"/>
      <c r="BW5" s="386"/>
      <c r="BX5" s="386"/>
      <c r="BY5" s="386"/>
      <c r="BZ5" s="386"/>
      <c r="CA5" s="386"/>
      <c r="CB5" s="386"/>
      <c r="CC5" s="386"/>
      <c r="CD5" s="386"/>
      <c r="CE5" s="386"/>
      <c r="CF5" s="386"/>
      <c r="CG5" s="386"/>
      <c r="CH5" s="386"/>
      <c r="CI5" s="386"/>
      <c r="CJ5" s="386"/>
      <c r="CK5" s="386"/>
      <c r="CL5" s="386"/>
      <c r="CM5" s="386"/>
      <c r="CN5" s="386"/>
      <c r="CO5" s="386"/>
      <c r="CP5" s="386"/>
      <c r="CQ5" s="386"/>
      <c r="CR5" s="386"/>
      <c r="CS5" s="386"/>
      <c r="CT5" s="386"/>
      <c r="CU5" s="386"/>
      <c r="CV5" s="386"/>
      <c r="CW5" s="386"/>
      <c r="CX5" s="386"/>
      <c r="CY5" s="386"/>
      <c r="CZ5" s="386"/>
      <c r="DA5" s="386"/>
      <c r="DB5" s="386"/>
      <c r="DC5" s="386"/>
      <c r="DD5" s="386"/>
      <c r="DE5" s="386"/>
      <c r="DF5" s="386"/>
      <c r="DG5" s="386"/>
      <c r="DH5" s="386"/>
      <c r="DI5" s="386"/>
      <c r="DJ5" s="386"/>
      <c r="DK5" s="386"/>
      <c r="DL5" s="386"/>
    </row>
    <row r="6" spans="1:117" s="24" customFormat="1" ht="15.75">
      <c r="A6" s="257" t="s">
        <v>212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</row>
    <row r="7" spans="1:117" ht="15.75"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7" ht="13.5" thickBot="1">
      <c r="DC8" s="348" t="s">
        <v>596</v>
      </c>
      <c r="DD8" s="348"/>
      <c r="DE8" s="348"/>
      <c r="DF8" s="348"/>
      <c r="DG8" s="348"/>
      <c r="DH8" s="348"/>
      <c r="DI8" s="348"/>
      <c r="DJ8" s="348"/>
      <c r="DK8" s="348"/>
      <c r="DL8" s="348"/>
    </row>
    <row r="9" spans="1:117" ht="33.75" customHeight="1">
      <c r="A9" s="347" t="s">
        <v>531</v>
      </c>
      <c r="B9" s="336"/>
      <c r="C9" s="336"/>
      <c r="D9" s="336"/>
      <c r="E9" s="336"/>
      <c r="F9" s="336"/>
      <c r="G9" s="336"/>
      <c r="H9" s="336"/>
      <c r="I9" s="337"/>
      <c r="J9" s="335" t="s">
        <v>532</v>
      </c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7"/>
      <c r="BJ9" s="335" t="s">
        <v>533</v>
      </c>
      <c r="BK9" s="336"/>
      <c r="BL9" s="336"/>
      <c r="BM9" s="336"/>
      <c r="BN9" s="336"/>
      <c r="BO9" s="336"/>
      <c r="BP9" s="336"/>
      <c r="BQ9" s="336"/>
      <c r="BR9" s="336"/>
      <c r="BS9" s="336"/>
      <c r="BT9" s="337"/>
      <c r="BU9" s="335" t="s">
        <v>534</v>
      </c>
      <c r="BV9" s="336"/>
      <c r="BW9" s="336"/>
      <c r="BX9" s="336"/>
      <c r="BY9" s="336"/>
      <c r="BZ9" s="336"/>
      <c r="CA9" s="336"/>
      <c r="CB9" s="336"/>
      <c r="CC9" s="336"/>
      <c r="CD9" s="336"/>
      <c r="CE9" s="337"/>
      <c r="CF9" s="335" t="s">
        <v>535</v>
      </c>
      <c r="CG9" s="336"/>
      <c r="CH9" s="336"/>
      <c r="CI9" s="336"/>
      <c r="CJ9" s="336"/>
      <c r="CK9" s="336"/>
      <c r="CL9" s="336"/>
      <c r="CM9" s="336"/>
      <c r="CN9" s="336"/>
      <c r="CO9" s="336"/>
      <c r="CP9" s="337"/>
      <c r="CQ9" s="335" t="s">
        <v>536</v>
      </c>
      <c r="CR9" s="336"/>
      <c r="CS9" s="336"/>
      <c r="CT9" s="336"/>
      <c r="CU9" s="336"/>
      <c r="CV9" s="336"/>
      <c r="CW9" s="336"/>
      <c r="CX9" s="336"/>
      <c r="CY9" s="336"/>
      <c r="CZ9" s="336"/>
      <c r="DA9" s="337"/>
      <c r="DB9" s="335" t="s">
        <v>537</v>
      </c>
      <c r="DC9" s="336"/>
      <c r="DD9" s="336"/>
      <c r="DE9" s="336"/>
      <c r="DF9" s="336"/>
      <c r="DG9" s="336"/>
      <c r="DH9" s="336"/>
      <c r="DI9" s="336"/>
      <c r="DJ9" s="336"/>
      <c r="DK9" s="336"/>
      <c r="DL9" s="337"/>
    </row>
    <row r="10" spans="1:117" s="220" customFormat="1">
      <c r="A10" s="338" t="s">
        <v>538</v>
      </c>
      <c r="B10" s="339"/>
      <c r="C10" s="339"/>
      <c r="D10" s="339"/>
      <c r="E10" s="339"/>
      <c r="F10" s="339"/>
      <c r="G10" s="339"/>
      <c r="H10" s="339"/>
      <c r="I10" s="340"/>
      <c r="J10" s="341" t="s">
        <v>539</v>
      </c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3"/>
      <c r="BJ10" s="344">
        <v>35.984000000000002</v>
      </c>
      <c r="BK10" s="345"/>
      <c r="BL10" s="345"/>
      <c r="BM10" s="345"/>
      <c r="BN10" s="345"/>
      <c r="BO10" s="345"/>
      <c r="BP10" s="345"/>
      <c r="BQ10" s="345"/>
      <c r="BR10" s="345"/>
      <c r="BS10" s="345"/>
      <c r="BT10" s="346"/>
      <c r="BU10" s="344">
        <v>23.267999999999997</v>
      </c>
      <c r="BV10" s="345"/>
      <c r="BW10" s="345"/>
      <c r="BX10" s="345"/>
      <c r="BY10" s="345"/>
      <c r="BZ10" s="345"/>
      <c r="CA10" s="345"/>
      <c r="CB10" s="345"/>
      <c r="CC10" s="345"/>
      <c r="CD10" s="345"/>
      <c r="CE10" s="346"/>
      <c r="CF10" s="344">
        <v>31.299999999999997</v>
      </c>
      <c r="CG10" s="345"/>
      <c r="CH10" s="345"/>
      <c r="CI10" s="345"/>
      <c r="CJ10" s="345"/>
      <c r="CK10" s="345"/>
      <c r="CL10" s="345"/>
      <c r="CM10" s="345"/>
      <c r="CN10" s="345"/>
      <c r="CO10" s="345"/>
      <c r="CP10" s="346"/>
      <c r="CQ10" s="344">
        <v>34.21</v>
      </c>
      <c r="CR10" s="345"/>
      <c r="CS10" s="345"/>
      <c r="CT10" s="345"/>
      <c r="CU10" s="345"/>
      <c r="CV10" s="345"/>
      <c r="CW10" s="345"/>
      <c r="CX10" s="345"/>
      <c r="CY10" s="345"/>
      <c r="CZ10" s="345"/>
      <c r="DA10" s="346"/>
      <c r="DB10" s="344">
        <v>32.653999999999996</v>
      </c>
      <c r="DC10" s="345"/>
      <c r="DD10" s="345"/>
      <c r="DE10" s="345"/>
      <c r="DF10" s="345"/>
      <c r="DG10" s="345"/>
      <c r="DH10" s="345"/>
      <c r="DI10" s="345"/>
      <c r="DJ10" s="345"/>
      <c r="DK10" s="345"/>
      <c r="DL10" s="346"/>
      <c r="DM10" s="219"/>
    </row>
    <row r="11" spans="1:117" s="220" customFormat="1">
      <c r="A11" s="338" t="s">
        <v>33</v>
      </c>
      <c r="B11" s="339"/>
      <c r="C11" s="339"/>
      <c r="D11" s="339"/>
      <c r="E11" s="339"/>
      <c r="F11" s="339"/>
      <c r="G11" s="339"/>
      <c r="H11" s="339"/>
      <c r="I11" s="340"/>
      <c r="J11" s="341" t="s">
        <v>540</v>
      </c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3"/>
      <c r="BJ11" s="344">
        <f>BJ12+BJ17</f>
        <v>20.782879999999999</v>
      </c>
      <c r="BK11" s="345"/>
      <c r="BL11" s="345"/>
      <c r="BM11" s="345"/>
      <c r="BN11" s="345"/>
      <c r="BO11" s="345"/>
      <c r="BP11" s="345"/>
      <c r="BQ11" s="345"/>
      <c r="BR11" s="345"/>
      <c r="BS11" s="345"/>
      <c r="BT11" s="346"/>
      <c r="BU11" s="344">
        <f>BU12+BU17</f>
        <v>17.903435200000001</v>
      </c>
      <c r="BV11" s="345"/>
      <c r="BW11" s="345"/>
      <c r="BX11" s="345"/>
      <c r="BY11" s="345"/>
      <c r="BZ11" s="345"/>
      <c r="CA11" s="345"/>
      <c r="CB11" s="345"/>
      <c r="CC11" s="345"/>
      <c r="CD11" s="345"/>
      <c r="CE11" s="346"/>
      <c r="CF11" s="344">
        <f>CF12+CF17</f>
        <v>24.708621478400001</v>
      </c>
      <c r="CG11" s="345"/>
      <c r="CH11" s="345"/>
      <c r="CI11" s="345"/>
      <c r="CJ11" s="345"/>
      <c r="CK11" s="345"/>
      <c r="CL11" s="345"/>
      <c r="CM11" s="345"/>
      <c r="CN11" s="345"/>
      <c r="CO11" s="345"/>
      <c r="CP11" s="346"/>
      <c r="CQ11" s="344">
        <f>CQ12+CQ17</f>
        <v>27.176362959014398</v>
      </c>
      <c r="CR11" s="345"/>
      <c r="CS11" s="345"/>
      <c r="CT11" s="345"/>
      <c r="CU11" s="345"/>
      <c r="CV11" s="345"/>
      <c r="CW11" s="345"/>
      <c r="CX11" s="345"/>
      <c r="CY11" s="345"/>
      <c r="CZ11" s="345"/>
      <c r="DA11" s="346"/>
      <c r="DB11" s="344">
        <f>DB12+DB17</f>
        <v>25.856777477374976</v>
      </c>
      <c r="DC11" s="345"/>
      <c r="DD11" s="345"/>
      <c r="DE11" s="345"/>
      <c r="DF11" s="345"/>
      <c r="DG11" s="345"/>
      <c r="DH11" s="345"/>
      <c r="DI11" s="345"/>
      <c r="DJ11" s="345"/>
      <c r="DK11" s="345"/>
      <c r="DL11" s="346"/>
      <c r="DM11" s="219"/>
    </row>
    <row r="12" spans="1:117" s="220" customFormat="1" ht="15.75" customHeight="1">
      <c r="A12" s="349" t="s">
        <v>35</v>
      </c>
      <c r="B12" s="350"/>
      <c r="C12" s="350"/>
      <c r="D12" s="350"/>
      <c r="E12" s="350"/>
      <c r="F12" s="350"/>
      <c r="G12" s="350"/>
      <c r="H12" s="350"/>
      <c r="I12" s="351"/>
      <c r="J12" s="352" t="s">
        <v>541</v>
      </c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3"/>
      <c r="AN12" s="353"/>
      <c r="AO12" s="353"/>
      <c r="AP12" s="353"/>
      <c r="AQ12" s="353"/>
      <c r="AR12" s="353"/>
      <c r="AS12" s="353"/>
      <c r="AT12" s="353"/>
      <c r="AU12" s="353"/>
      <c r="AV12" s="353"/>
      <c r="AW12" s="353"/>
      <c r="AX12" s="353"/>
      <c r="AY12" s="353"/>
      <c r="AZ12" s="353"/>
      <c r="BA12" s="353"/>
      <c r="BB12" s="353"/>
      <c r="BC12" s="353"/>
      <c r="BD12" s="353"/>
      <c r="BE12" s="353"/>
      <c r="BF12" s="353"/>
      <c r="BG12" s="353"/>
      <c r="BH12" s="353"/>
      <c r="BI12" s="354"/>
      <c r="BJ12" s="355">
        <f>14.797*1.04</f>
        <v>15.38888</v>
      </c>
      <c r="BK12" s="356"/>
      <c r="BL12" s="356"/>
      <c r="BM12" s="356"/>
      <c r="BN12" s="356"/>
      <c r="BO12" s="356"/>
      <c r="BP12" s="356"/>
      <c r="BQ12" s="356"/>
      <c r="BR12" s="356"/>
      <c r="BS12" s="356"/>
      <c r="BT12" s="357"/>
      <c r="BU12" s="355">
        <f>BJ12*1.04</f>
        <v>16.0044352</v>
      </c>
      <c r="BV12" s="356"/>
      <c r="BW12" s="356"/>
      <c r="BX12" s="356"/>
      <c r="BY12" s="356"/>
      <c r="BZ12" s="356"/>
      <c r="CA12" s="356"/>
      <c r="CB12" s="356"/>
      <c r="CC12" s="356"/>
      <c r="CD12" s="356"/>
      <c r="CE12" s="357"/>
      <c r="CF12" s="355">
        <f>BU12*1.042</f>
        <v>16.676621478400001</v>
      </c>
      <c r="CG12" s="356"/>
      <c r="CH12" s="356"/>
      <c r="CI12" s="356"/>
      <c r="CJ12" s="356"/>
      <c r="CK12" s="356"/>
      <c r="CL12" s="356"/>
      <c r="CM12" s="356"/>
      <c r="CN12" s="356"/>
      <c r="CO12" s="356"/>
      <c r="CP12" s="357"/>
      <c r="CQ12" s="355">
        <f>CF12*1.041</f>
        <v>17.360362959014399</v>
      </c>
      <c r="CR12" s="356"/>
      <c r="CS12" s="356"/>
      <c r="CT12" s="356"/>
      <c r="CU12" s="356"/>
      <c r="CV12" s="356"/>
      <c r="CW12" s="356"/>
      <c r="CX12" s="356"/>
      <c r="CY12" s="356"/>
      <c r="CZ12" s="356"/>
      <c r="DA12" s="357"/>
      <c r="DB12" s="355">
        <f>CQ12*1.04</f>
        <v>18.054777477374977</v>
      </c>
      <c r="DC12" s="356"/>
      <c r="DD12" s="356"/>
      <c r="DE12" s="356"/>
      <c r="DF12" s="356"/>
      <c r="DG12" s="356"/>
      <c r="DH12" s="356"/>
      <c r="DI12" s="356"/>
      <c r="DJ12" s="356"/>
      <c r="DK12" s="356"/>
      <c r="DL12" s="357"/>
      <c r="DM12" s="219"/>
    </row>
    <row r="13" spans="1:117" s="220" customFormat="1">
      <c r="A13" s="349" t="s">
        <v>542</v>
      </c>
      <c r="B13" s="350"/>
      <c r="C13" s="350"/>
      <c r="D13" s="350"/>
      <c r="E13" s="350"/>
      <c r="F13" s="350"/>
      <c r="G13" s="350"/>
      <c r="H13" s="350"/>
      <c r="I13" s="351"/>
      <c r="J13" s="352" t="s">
        <v>543</v>
      </c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3"/>
      <c r="AY13" s="353"/>
      <c r="AZ13" s="353"/>
      <c r="BA13" s="353"/>
      <c r="BB13" s="353"/>
      <c r="BC13" s="353"/>
      <c r="BD13" s="353"/>
      <c r="BE13" s="353"/>
      <c r="BF13" s="353"/>
      <c r="BG13" s="353"/>
      <c r="BH13" s="353"/>
      <c r="BI13" s="354"/>
      <c r="BJ13" s="358"/>
      <c r="BK13" s="359"/>
      <c r="BL13" s="359"/>
      <c r="BM13" s="359"/>
      <c r="BN13" s="359"/>
      <c r="BO13" s="359"/>
      <c r="BP13" s="359"/>
      <c r="BQ13" s="359"/>
      <c r="BR13" s="359"/>
      <c r="BS13" s="359"/>
      <c r="BT13" s="360"/>
      <c r="BU13" s="358"/>
      <c r="BV13" s="359"/>
      <c r="BW13" s="359"/>
      <c r="BX13" s="359"/>
      <c r="BY13" s="359"/>
      <c r="BZ13" s="359"/>
      <c r="CA13" s="359"/>
      <c r="CB13" s="359"/>
      <c r="CC13" s="359"/>
      <c r="CD13" s="359"/>
      <c r="CE13" s="360"/>
      <c r="CF13" s="358"/>
      <c r="CG13" s="359"/>
      <c r="CH13" s="359"/>
      <c r="CI13" s="359"/>
      <c r="CJ13" s="359"/>
      <c r="CK13" s="359"/>
      <c r="CL13" s="359"/>
      <c r="CM13" s="359"/>
      <c r="CN13" s="359"/>
      <c r="CO13" s="359"/>
      <c r="CP13" s="360"/>
      <c r="CQ13" s="358"/>
      <c r="CR13" s="359"/>
      <c r="CS13" s="359"/>
      <c r="CT13" s="359"/>
      <c r="CU13" s="359"/>
      <c r="CV13" s="359"/>
      <c r="CW13" s="359"/>
      <c r="CX13" s="359"/>
      <c r="CY13" s="359"/>
      <c r="CZ13" s="359"/>
      <c r="DA13" s="360"/>
      <c r="DB13" s="358"/>
      <c r="DC13" s="359"/>
      <c r="DD13" s="359"/>
      <c r="DE13" s="359"/>
      <c r="DF13" s="359"/>
      <c r="DG13" s="359"/>
      <c r="DH13" s="359"/>
      <c r="DI13" s="359"/>
      <c r="DJ13" s="359"/>
      <c r="DK13" s="359"/>
      <c r="DL13" s="360"/>
    </row>
    <row r="14" spans="1:117" s="220" customFormat="1">
      <c r="A14" s="349" t="s">
        <v>544</v>
      </c>
      <c r="B14" s="350"/>
      <c r="C14" s="350"/>
      <c r="D14" s="350"/>
      <c r="E14" s="350"/>
      <c r="F14" s="350"/>
      <c r="G14" s="350"/>
      <c r="H14" s="350"/>
      <c r="I14" s="351"/>
      <c r="J14" s="361" t="s">
        <v>545</v>
      </c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2"/>
      <c r="BC14" s="362"/>
      <c r="BD14" s="362"/>
      <c r="BE14" s="362"/>
      <c r="BF14" s="362"/>
      <c r="BG14" s="362"/>
      <c r="BH14" s="362"/>
      <c r="BI14" s="363"/>
      <c r="BJ14" s="358"/>
      <c r="BK14" s="359"/>
      <c r="BL14" s="359"/>
      <c r="BM14" s="359"/>
      <c r="BN14" s="359"/>
      <c r="BO14" s="359"/>
      <c r="BP14" s="359"/>
      <c r="BQ14" s="359"/>
      <c r="BR14" s="359"/>
      <c r="BS14" s="359"/>
      <c r="BT14" s="360"/>
      <c r="BU14" s="358"/>
      <c r="BV14" s="359"/>
      <c r="BW14" s="359"/>
      <c r="BX14" s="359"/>
      <c r="BY14" s="359"/>
      <c r="BZ14" s="359"/>
      <c r="CA14" s="359"/>
      <c r="CB14" s="359"/>
      <c r="CC14" s="359"/>
      <c r="CD14" s="359"/>
      <c r="CE14" s="360"/>
      <c r="CF14" s="358"/>
      <c r="CG14" s="359"/>
      <c r="CH14" s="359"/>
      <c r="CI14" s="359"/>
      <c r="CJ14" s="359"/>
      <c r="CK14" s="359"/>
      <c r="CL14" s="359"/>
      <c r="CM14" s="359"/>
      <c r="CN14" s="359"/>
      <c r="CO14" s="359"/>
      <c r="CP14" s="360"/>
      <c r="CQ14" s="358"/>
      <c r="CR14" s="359"/>
      <c r="CS14" s="359"/>
      <c r="CT14" s="359"/>
      <c r="CU14" s="359"/>
      <c r="CV14" s="359"/>
      <c r="CW14" s="359"/>
      <c r="CX14" s="359"/>
      <c r="CY14" s="359"/>
      <c r="CZ14" s="359"/>
      <c r="DA14" s="360"/>
      <c r="DB14" s="358"/>
      <c r="DC14" s="359"/>
      <c r="DD14" s="359"/>
      <c r="DE14" s="359"/>
      <c r="DF14" s="359"/>
      <c r="DG14" s="359"/>
      <c r="DH14" s="359"/>
      <c r="DI14" s="359"/>
      <c r="DJ14" s="359"/>
      <c r="DK14" s="359"/>
      <c r="DL14" s="360"/>
    </row>
    <row r="15" spans="1:117" s="220" customFormat="1">
      <c r="A15" s="349" t="s">
        <v>546</v>
      </c>
      <c r="B15" s="350"/>
      <c r="C15" s="350"/>
      <c r="D15" s="350"/>
      <c r="E15" s="350"/>
      <c r="F15" s="350"/>
      <c r="G15" s="350"/>
      <c r="H15" s="350"/>
      <c r="I15" s="351"/>
      <c r="J15" s="352" t="s">
        <v>547</v>
      </c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3"/>
      <c r="BG15" s="353"/>
      <c r="BH15" s="353"/>
      <c r="BI15" s="354"/>
      <c r="BJ15" s="358"/>
      <c r="BK15" s="359"/>
      <c r="BL15" s="359"/>
      <c r="BM15" s="359"/>
      <c r="BN15" s="359"/>
      <c r="BO15" s="359"/>
      <c r="BP15" s="359"/>
      <c r="BQ15" s="359"/>
      <c r="BR15" s="359"/>
      <c r="BS15" s="359"/>
      <c r="BT15" s="360"/>
      <c r="BU15" s="358"/>
      <c r="BV15" s="359"/>
      <c r="BW15" s="359"/>
      <c r="BX15" s="359"/>
      <c r="BY15" s="359"/>
      <c r="BZ15" s="359"/>
      <c r="CA15" s="359"/>
      <c r="CB15" s="359"/>
      <c r="CC15" s="359"/>
      <c r="CD15" s="359"/>
      <c r="CE15" s="360"/>
      <c r="CF15" s="358"/>
      <c r="CG15" s="359"/>
      <c r="CH15" s="359"/>
      <c r="CI15" s="359"/>
      <c r="CJ15" s="359"/>
      <c r="CK15" s="359"/>
      <c r="CL15" s="359"/>
      <c r="CM15" s="359"/>
      <c r="CN15" s="359"/>
      <c r="CO15" s="359"/>
      <c r="CP15" s="360"/>
      <c r="CQ15" s="358"/>
      <c r="CR15" s="359"/>
      <c r="CS15" s="359"/>
      <c r="CT15" s="359"/>
      <c r="CU15" s="359"/>
      <c r="CV15" s="359"/>
      <c r="CW15" s="359"/>
      <c r="CX15" s="359"/>
      <c r="CY15" s="359"/>
      <c r="CZ15" s="359"/>
      <c r="DA15" s="360"/>
      <c r="DB15" s="358"/>
      <c r="DC15" s="359"/>
      <c r="DD15" s="359"/>
      <c r="DE15" s="359"/>
      <c r="DF15" s="359"/>
      <c r="DG15" s="359"/>
      <c r="DH15" s="359"/>
      <c r="DI15" s="359"/>
      <c r="DJ15" s="359"/>
      <c r="DK15" s="359"/>
      <c r="DL15" s="360"/>
    </row>
    <row r="16" spans="1:117" s="220" customFormat="1">
      <c r="A16" s="364" t="s">
        <v>548</v>
      </c>
      <c r="B16" s="365"/>
      <c r="C16" s="365"/>
      <c r="D16" s="365"/>
      <c r="E16" s="365"/>
      <c r="F16" s="365"/>
      <c r="G16" s="365"/>
      <c r="H16" s="365"/>
      <c r="I16" s="365"/>
      <c r="J16" s="366" t="s">
        <v>549</v>
      </c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366"/>
      <c r="BC16" s="366"/>
      <c r="BD16" s="366"/>
      <c r="BE16" s="366"/>
      <c r="BF16" s="366"/>
      <c r="BG16" s="366"/>
      <c r="BH16" s="366"/>
      <c r="BI16" s="366"/>
      <c r="BJ16" s="367"/>
      <c r="BK16" s="367"/>
      <c r="BL16" s="367"/>
      <c r="BM16" s="367"/>
      <c r="BN16" s="367"/>
      <c r="BO16" s="367"/>
      <c r="BP16" s="367"/>
      <c r="BQ16" s="367"/>
      <c r="BR16" s="367"/>
      <c r="BS16" s="367"/>
      <c r="BT16" s="367"/>
      <c r="BU16" s="367"/>
      <c r="BV16" s="367"/>
      <c r="BW16" s="367"/>
      <c r="BX16" s="367"/>
      <c r="BY16" s="367"/>
      <c r="BZ16" s="367"/>
      <c r="CA16" s="367"/>
      <c r="CB16" s="367"/>
      <c r="CC16" s="367"/>
      <c r="CD16" s="367"/>
      <c r="CE16" s="367"/>
      <c r="CF16" s="367"/>
      <c r="CG16" s="367"/>
      <c r="CH16" s="367"/>
      <c r="CI16" s="367"/>
      <c r="CJ16" s="367"/>
      <c r="CK16" s="367"/>
      <c r="CL16" s="367"/>
      <c r="CM16" s="367"/>
      <c r="CN16" s="367"/>
      <c r="CO16" s="367"/>
      <c r="CP16" s="367"/>
      <c r="CQ16" s="367"/>
      <c r="CR16" s="367"/>
      <c r="CS16" s="367"/>
      <c r="CT16" s="367"/>
      <c r="CU16" s="367"/>
      <c r="CV16" s="367"/>
      <c r="CW16" s="367"/>
      <c r="CX16" s="367"/>
      <c r="CY16" s="367"/>
      <c r="CZ16" s="367"/>
      <c r="DA16" s="367"/>
      <c r="DB16" s="367"/>
      <c r="DC16" s="367"/>
      <c r="DD16" s="367"/>
      <c r="DE16" s="367"/>
      <c r="DF16" s="367"/>
      <c r="DG16" s="367"/>
      <c r="DH16" s="367"/>
      <c r="DI16" s="367"/>
      <c r="DJ16" s="367"/>
      <c r="DK16" s="367"/>
      <c r="DL16" s="367"/>
    </row>
    <row r="17" spans="1:118" s="220" customFormat="1">
      <c r="A17" s="364" t="s">
        <v>550</v>
      </c>
      <c r="B17" s="365"/>
      <c r="C17" s="365"/>
      <c r="D17" s="365"/>
      <c r="E17" s="365"/>
      <c r="F17" s="365"/>
      <c r="G17" s="365"/>
      <c r="H17" s="365"/>
      <c r="I17" s="365"/>
      <c r="J17" s="366" t="s">
        <v>551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366"/>
      <c r="BI17" s="366"/>
      <c r="BJ17" s="355">
        <v>5.3940000000000001</v>
      </c>
      <c r="BK17" s="356"/>
      <c r="BL17" s="356"/>
      <c r="BM17" s="356"/>
      <c r="BN17" s="356"/>
      <c r="BO17" s="356"/>
      <c r="BP17" s="356"/>
      <c r="BQ17" s="356"/>
      <c r="BR17" s="356"/>
      <c r="BS17" s="356"/>
      <c r="BT17" s="357"/>
      <c r="BU17" s="355">
        <v>1.899</v>
      </c>
      <c r="BV17" s="356"/>
      <c r="BW17" s="356"/>
      <c r="BX17" s="356"/>
      <c r="BY17" s="356"/>
      <c r="BZ17" s="356"/>
      <c r="CA17" s="356"/>
      <c r="CB17" s="356"/>
      <c r="CC17" s="356"/>
      <c r="CD17" s="356"/>
      <c r="CE17" s="357"/>
      <c r="CF17" s="355">
        <v>8.032</v>
      </c>
      <c r="CG17" s="356"/>
      <c r="CH17" s="356"/>
      <c r="CI17" s="356"/>
      <c r="CJ17" s="356"/>
      <c r="CK17" s="356"/>
      <c r="CL17" s="356"/>
      <c r="CM17" s="356"/>
      <c r="CN17" s="356"/>
      <c r="CO17" s="356"/>
      <c r="CP17" s="357"/>
      <c r="CQ17" s="355">
        <v>9.8160000000000007</v>
      </c>
      <c r="CR17" s="356"/>
      <c r="CS17" s="356"/>
      <c r="CT17" s="356"/>
      <c r="CU17" s="356"/>
      <c r="CV17" s="356"/>
      <c r="CW17" s="356"/>
      <c r="CX17" s="356"/>
      <c r="CY17" s="356"/>
      <c r="CZ17" s="356"/>
      <c r="DA17" s="357"/>
      <c r="DB17" s="355">
        <v>7.8019999999999996</v>
      </c>
      <c r="DC17" s="356"/>
      <c r="DD17" s="356"/>
      <c r="DE17" s="356"/>
      <c r="DF17" s="356"/>
      <c r="DG17" s="356"/>
      <c r="DH17" s="356"/>
      <c r="DI17" s="356"/>
      <c r="DJ17" s="356"/>
      <c r="DK17" s="356"/>
      <c r="DL17" s="357"/>
      <c r="DM17" s="219"/>
      <c r="DN17" s="219"/>
    </row>
    <row r="18" spans="1:118" s="220" customFormat="1">
      <c r="A18" s="368" t="s">
        <v>552</v>
      </c>
      <c r="B18" s="369"/>
      <c r="C18" s="369"/>
      <c r="D18" s="369"/>
      <c r="E18" s="369"/>
      <c r="F18" s="369"/>
      <c r="G18" s="369"/>
      <c r="H18" s="369"/>
      <c r="I18" s="369"/>
      <c r="J18" s="370" t="s">
        <v>553</v>
      </c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370"/>
      <c r="AE18" s="370"/>
      <c r="AF18" s="370"/>
      <c r="AG18" s="370"/>
      <c r="AH18" s="370"/>
      <c r="AI18" s="370"/>
      <c r="AJ18" s="370"/>
      <c r="AK18" s="370"/>
      <c r="AL18" s="370"/>
      <c r="AM18" s="370"/>
      <c r="AN18" s="370"/>
      <c r="AO18" s="370"/>
      <c r="AP18" s="370"/>
      <c r="AQ18" s="370"/>
      <c r="AR18" s="370"/>
      <c r="AS18" s="370"/>
      <c r="AT18" s="370"/>
      <c r="AU18" s="370"/>
      <c r="AV18" s="370"/>
      <c r="AW18" s="370"/>
      <c r="AX18" s="370"/>
      <c r="AY18" s="370"/>
      <c r="AZ18" s="370"/>
      <c r="BA18" s="370"/>
      <c r="BB18" s="370"/>
      <c r="BC18" s="370"/>
      <c r="BD18" s="370"/>
      <c r="BE18" s="370"/>
      <c r="BF18" s="370"/>
      <c r="BG18" s="370"/>
      <c r="BH18" s="370"/>
      <c r="BI18" s="370"/>
      <c r="BJ18" s="371">
        <f>BJ19+BJ20+BJ21</f>
        <v>1.816441</v>
      </c>
      <c r="BK18" s="371"/>
      <c r="BL18" s="371"/>
      <c r="BM18" s="371"/>
      <c r="BN18" s="371"/>
      <c r="BO18" s="371"/>
      <c r="BP18" s="371"/>
      <c r="BQ18" s="371"/>
      <c r="BR18" s="371"/>
      <c r="BS18" s="371"/>
      <c r="BT18" s="371"/>
      <c r="BU18" s="371">
        <f>BU19+BU20+BU21</f>
        <v>1.8160000000000001</v>
      </c>
      <c r="BV18" s="371"/>
      <c r="BW18" s="371"/>
      <c r="BX18" s="371"/>
      <c r="BY18" s="371"/>
      <c r="BZ18" s="371"/>
      <c r="CA18" s="371"/>
      <c r="CB18" s="371"/>
      <c r="CC18" s="371"/>
      <c r="CD18" s="371"/>
      <c r="CE18" s="371"/>
      <c r="CF18" s="371">
        <f>CF19+CF20+CF21</f>
        <v>1.8160000000000001</v>
      </c>
      <c r="CG18" s="371"/>
      <c r="CH18" s="371"/>
      <c r="CI18" s="371"/>
      <c r="CJ18" s="371"/>
      <c r="CK18" s="371"/>
      <c r="CL18" s="371"/>
      <c r="CM18" s="371"/>
      <c r="CN18" s="371"/>
      <c r="CO18" s="371"/>
      <c r="CP18" s="371"/>
      <c r="CQ18" s="371">
        <f>CQ19+CQ20+CQ21</f>
        <v>1.8160000000000001</v>
      </c>
      <c r="CR18" s="371"/>
      <c r="CS18" s="371"/>
      <c r="CT18" s="371"/>
      <c r="CU18" s="371"/>
      <c r="CV18" s="371"/>
      <c r="CW18" s="371"/>
      <c r="CX18" s="371"/>
      <c r="CY18" s="371"/>
      <c r="CZ18" s="371"/>
      <c r="DA18" s="371"/>
      <c r="DB18" s="371">
        <f>DB19+DB20+DB21</f>
        <v>1.8160000000000001</v>
      </c>
      <c r="DC18" s="371"/>
      <c r="DD18" s="371"/>
      <c r="DE18" s="371"/>
      <c r="DF18" s="371"/>
      <c r="DG18" s="371"/>
      <c r="DH18" s="371"/>
      <c r="DI18" s="371"/>
      <c r="DJ18" s="371"/>
      <c r="DK18" s="371"/>
      <c r="DL18" s="371"/>
    </row>
    <row r="19" spans="1:118" s="220" customFormat="1">
      <c r="A19" s="364" t="s">
        <v>554</v>
      </c>
      <c r="B19" s="365"/>
      <c r="C19" s="365"/>
      <c r="D19" s="365"/>
      <c r="E19" s="365"/>
      <c r="F19" s="365"/>
      <c r="G19" s="365"/>
      <c r="H19" s="365"/>
      <c r="I19" s="365"/>
      <c r="J19" s="366" t="s">
        <v>555</v>
      </c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366"/>
      <c r="BG19" s="366"/>
      <c r="BH19" s="366"/>
      <c r="BI19" s="366"/>
      <c r="BJ19" s="355">
        <v>1.816441</v>
      </c>
      <c r="BK19" s="356"/>
      <c r="BL19" s="356"/>
      <c r="BM19" s="356"/>
      <c r="BN19" s="356"/>
      <c r="BO19" s="356"/>
      <c r="BP19" s="356"/>
      <c r="BQ19" s="356"/>
      <c r="BR19" s="356"/>
      <c r="BS19" s="356"/>
      <c r="BT19" s="357"/>
      <c r="BU19" s="355">
        <v>1.8160000000000001</v>
      </c>
      <c r="BV19" s="356"/>
      <c r="BW19" s="356"/>
      <c r="BX19" s="356"/>
      <c r="BY19" s="356"/>
      <c r="BZ19" s="356"/>
      <c r="CA19" s="356"/>
      <c r="CB19" s="356"/>
      <c r="CC19" s="356"/>
      <c r="CD19" s="356"/>
      <c r="CE19" s="357"/>
      <c r="CF19" s="355">
        <v>1.8160000000000001</v>
      </c>
      <c r="CG19" s="356"/>
      <c r="CH19" s="356"/>
      <c r="CI19" s="356"/>
      <c r="CJ19" s="356"/>
      <c r="CK19" s="356"/>
      <c r="CL19" s="356"/>
      <c r="CM19" s="356"/>
      <c r="CN19" s="356"/>
      <c r="CO19" s="356"/>
      <c r="CP19" s="357"/>
      <c r="CQ19" s="355">
        <v>1.8160000000000001</v>
      </c>
      <c r="CR19" s="356"/>
      <c r="CS19" s="356"/>
      <c r="CT19" s="356"/>
      <c r="CU19" s="356"/>
      <c r="CV19" s="356"/>
      <c r="CW19" s="356"/>
      <c r="CX19" s="356"/>
      <c r="CY19" s="356"/>
      <c r="CZ19" s="356"/>
      <c r="DA19" s="357"/>
      <c r="DB19" s="355">
        <v>1.8160000000000001</v>
      </c>
      <c r="DC19" s="356"/>
      <c r="DD19" s="356"/>
      <c r="DE19" s="356"/>
      <c r="DF19" s="356"/>
      <c r="DG19" s="356"/>
      <c r="DH19" s="356"/>
      <c r="DI19" s="356"/>
      <c r="DJ19" s="356"/>
      <c r="DK19" s="356"/>
      <c r="DL19" s="357"/>
    </row>
    <row r="20" spans="1:118" s="220" customFormat="1">
      <c r="A20" s="364" t="s">
        <v>556</v>
      </c>
      <c r="B20" s="365"/>
      <c r="C20" s="365"/>
      <c r="D20" s="365"/>
      <c r="E20" s="365"/>
      <c r="F20" s="365"/>
      <c r="G20" s="365"/>
      <c r="H20" s="365"/>
      <c r="I20" s="365"/>
      <c r="J20" s="366" t="s">
        <v>557</v>
      </c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6"/>
      <c r="AS20" s="366"/>
      <c r="AT20" s="366"/>
      <c r="AU20" s="366"/>
      <c r="AV20" s="366"/>
      <c r="AW20" s="366"/>
      <c r="AX20" s="366"/>
      <c r="AY20" s="366"/>
      <c r="AZ20" s="366"/>
      <c r="BA20" s="366"/>
      <c r="BB20" s="366"/>
      <c r="BC20" s="366"/>
      <c r="BD20" s="366"/>
      <c r="BE20" s="366"/>
      <c r="BF20" s="366"/>
      <c r="BG20" s="366"/>
      <c r="BH20" s="366"/>
      <c r="BI20" s="366"/>
      <c r="BJ20" s="372"/>
      <c r="BK20" s="372"/>
      <c r="BL20" s="372"/>
      <c r="BM20" s="372"/>
      <c r="BN20" s="372"/>
      <c r="BO20" s="372"/>
      <c r="BP20" s="372"/>
      <c r="BQ20" s="372"/>
      <c r="BR20" s="372"/>
      <c r="BS20" s="372"/>
      <c r="BT20" s="372"/>
      <c r="BU20" s="367"/>
      <c r="BV20" s="367"/>
      <c r="BW20" s="367"/>
      <c r="BX20" s="367"/>
      <c r="BY20" s="367"/>
      <c r="BZ20" s="367"/>
      <c r="CA20" s="367"/>
      <c r="CB20" s="367"/>
      <c r="CC20" s="367"/>
      <c r="CD20" s="367"/>
      <c r="CE20" s="367"/>
      <c r="CF20" s="367"/>
      <c r="CG20" s="367"/>
      <c r="CH20" s="367"/>
      <c r="CI20" s="367"/>
      <c r="CJ20" s="367"/>
      <c r="CK20" s="367"/>
      <c r="CL20" s="367"/>
      <c r="CM20" s="367"/>
      <c r="CN20" s="367"/>
      <c r="CO20" s="367"/>
      <c r="CP20" s="367"/>
      <c r="CQ20" s="367"/>
      <c r="CR20" s="367"/>
      <c r="CS20" s="367"/>
      <c r="CT20" s="367"/>
      <c r="CU20" s="367"/>
      <c r="CV20" s="367"/>
      <c r="CW20" s="367"/>
      <c r="CX20" s="367"/>
      <c r="CY20" s="367"/>
      <c r="CZ20" s="367"/>
      <c r="DA20" s="367"/>
      <c r="DB20" s="367"/>
      <c r="DC20" s="367"/>
      <c r="DD20" s="367"/>
      <c r="DE20" s="367"/>
      <c r="DF20" s="367"/>
      <c r="DG20" s="367"/>
      <c r="DH20" s="367"/>
      <c r="DI20" s="367"/>
      <c r="DJ20" s="367"/>
      <c r="DK20" s="367"/>
      <c r="DL20" s="367"/>
    </row>
    <row r="21" spans="1:118" s="220" customFormat="1">
      <c r="A21" s="364" t="s">
        <v>558</v>
      </c>
      <c r="B21" s="365"/>
      <c r="C21" s="365"/>
      <c r="D21" s="365"/>
      <c r="E21" s="365"/>
      <c r="F21" s="365"/>
      <c r="G21" s="365"/>
      <c r="H21" s="365"/>
      <c r="I21" s="365"/>
      <c r="J21" s="366" t="s">
        <v>559</v>
      </c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  <c r="AR21" s="366"/>
      <c r="AS21" s="366"/>
      <c r="AT21" s="366"/>
      <c r="AU21" s="366"/>
      <c r="AV21" s="366"/>
      <c r="AW21" s="366"/>
      <c r="AX21" s="366"/>
      <c r="AY21" s="366"/>
      <c r="AZ21" s="366"/>
      <c r="BA21" s="366"/>
      <c r="BB21" s="366"/>
      <c r="BC21" s="366"/>
      <c r="BD21" s="366"/>
      <c r="BE21" s="366"/>
      <c r="BF21" s="366"/>
      <c r="BG21" s="366"/>
      <c r="BH21" s="366"/>
      <c r="BI21" s="366"/>
      <c r="BJ21" s="372"/>
      <c r="BK21" s="372"/>
      <c r="BL21" s="372"/>
      <c r="BM21" s="372"/>
      <c r="BN21" s="372"/>
      <c r="BO21" s="372"/>
      <c r="BP21" s="372"/>
      <c r="BQ21" s="372"/>
      <c r="BR21" s="372"/>
      <c r="BS21" s="372"/>
      <c r="BT21" s="372"/>
      <c r="BU21" s="367"/>
      <c r="BV21" s="367"/>
      <c r="BW21" s="367"/>
      <c r="BX21" s="367"/>
      <c r="BY21" s="367"/>
      <c r="BZ21" s="367"/>
      <c r="CA21" s="367"/>
      <c r="CB21" s="367"/>
      <c r="CC21" s="367"/>
      <c r="CD21" s="367"/>
      <c r="CE21" s="367"/>
      <c r="CF21" s="367"/>
      <c r="CG21" s="367"/>
      <c r="CH21" s="367"/>
      <c r="CI21" s="367"/>
      <c r="CJ21" s="367"/>
      <c r="CK21" s="367"/>
      <c r="CL21" s="367"/>
      <c r="CM21" s="367"/>
      <c r="CN21" s="367"/>
      <c r="CO21" s="367"/>
      <c r="CP21" s="367"/>
      <c r="CQ21" s="367"/>
      <c r="CR21" s="367"/>
      <c r="CS21" s="367"/>
      <c r="CT21" s="367"/>
      <c r="CU21" s="367"/>
      <c r="CV21" s="367"/>
      <c r="CW21" s="367"/>
      <c r="CX21" s="367"/>
      <c r="CY21" s="367"/>
      <c r="CZ21" s="367"/>
      <c r="DA21" s="367"/>
      <c r="DB21" s="367"/>
      <c r="DC21" s="367"/>
      <c r="DD21" s="367"/>
      <c r="DE21" s="367"/>
      <c r="DF21" s="367"/>
      <c r="DG21" s="367"/>
      <c r="DH21" s="367"/>
      <c r="DI21" s="367"/>
      <c r="DJ21" s="367"/>
      <c r="DK21" s="367"/>
      <c r="DL21" s="367"/>
    </row>
    <row r="22" spans="1:118" s="220" customFormat="1">
      <c r="A22" s="373" t="s">
        <v>560</v>
      </c>
      <c r="B22" s="374"/>
      <c r="C22" s="374"/>
      <c r="D22" s="374"/>
      <c r="E22" s="374"/>
      <c r="F22" s="374"/>
      <c r="G22" s="374"/>
      <c r="H22" s="374"/>
      <c r="I22" s="374"/>
      <c r="J22" s="375" t="s">
        <v>561</v>
      </c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6">
        <v>5.4888510000000004</v>
      </c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>
        <v>3.5489999999999999</v>
      </c>
      <c r="BV22" s="376"/>
      <c r="BW22" s="376"/>
      <c r="BX22" s="376"/>
      <c r="BY22" s="376"/>
      <c r="BZ22" s="376"/>
      <c r="CA22" s="376"/>
      <c r="CB22" s="376"/>
      <c r="CC22" s="376"/>
      <c r="CD22" s="376"/>
      <c r="CE22" s="376"/>
      <c r="CF22" s="376">
        <v>4.7750000000000004</v>
      </c>
      <c r="CG22" s="376"/>
      <c r="CH22" s="376"/>
      <c r="CI22" s="376"/>
      <c r="CJ22" s="376"/>
      <c r="CK22" s="376"/>
      <c r="CL22" s="376"/>
      <c r="CM22" s="376"/>
      <c r="CN22" s="376"/>
      <c r="CO22" s="376"/>
      <c r="CP22" s="376"/>
      <c r="CQ22" s="376">
        <v>5.218</v>
      </c>
      <c r="CR22" s="376"/>
      <c r="CS22" s="376"/>
      <c r="CT22" s="376"/>
      <c r="CU22" s="376"/>
      <c r="CV22" s="376"/>
      <c r="CW22" s="376"/>
      <c r="CX22" s="376"/>
      <c r="CY22" s="376"/>
      <c r="CZ22" s="376"/>
      <c r="DA22" s="376"/>
      <c r="DB22" s="376">
        <v>4.9809999999999999</v>
      </c>
      <c r="DC22" s="376"/>
      <c r="DD22" s="376"/>
      <c r="DE22" s="376"/>
      <c r="DF22" s="376"/>
      <c r="DG22" s="376"/>
      <c r="DH22" s="376"/>
      <c r="DI22" s="376"/>
      <c r="DJ22" s="376"/>
      <c r="DK22" s="376"/>
      <c r="DL22" s="376"/>
    </row>
    <row r="23" spans="1:118" s="220" customFormat="1">
      <c r="A23" s="364" t="s">
        <v>562</v>
      </c>
      <c r="B23" s="365"/>
      <c r="C23" s="365"/>
      <c r="D23" s="365"/>
      <c r="E23" s="365"/>
      <c r="F23" s="365"/>
      <c r="G23" s="365"/>
      <c r="H23" s="365"/>
      <c r="I23" s="365"/>
      <c r="J23" s="366" t="s">
        <v>563</v>
      </c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66"/>
      <c r="BB23" s="366"/>
      <c r="BC23" s="366"/>
      <c r="BD23" s="366"/>
      <c r="BE23" s="366"/>
      <c r="BF23" s="366"/>
      <c r="BG23" s="366"/>
      <c r="BH23" s="366"/>
      <c r="BI23" s="366"/>
      <c r="BJ23" s="372">
        <v>7.89621</v>
      </c>
      <c r="BK23" s="367"/>
      <c r="BL23" s="367"/>
      <c r="BM23" s="367"/>
      <c r="BN23" s="367"/>
      <c r="BO23" s="367"/>
      <c r="BP23" s="367"/>
      <c r="BQ23" s="367"/>
      <c r="BR23" s="367"/>
      <c r="BS23" s="367"/>
      <c r="BT23" s="367"/>
      <c r="BU23" s="372"/>
      <c r="BV23" s="367"/>
      <c r="BW23" s="367"/>
      <c r="BX23" s="367"/>
      <c r="BY23" s="367"/>
      <c r="BZ23" s="367"/>
      <c r="CA23" s="367"/>
      <c r="CB23" s="367"/>
      <c r="CC23" s="367"/>
      <c r="CD23" s="367"/>
      <c r="CE23" s="367"/>
      <c r="CF23" s="372"/>
      <c r="CG23" s="367"/>
      <c r="CH23" s="367"/>
      <c r="CI23" s="367"/>
      <c r="CJ23" s="367"/>
      <c r="CK23" s="367"/>
      <c r="CL23" s="367"/>
      <c r="CM23" s="367"/>
      <c r="CN23" s="367"/>
      <c r="CO23" s="367"/>
      <c r="CP23" s="367"/>
      <c r="CQ23" s="372"/>
      <c r="CR23" s="367"/>
      <c r="CS23" s="367"/>
      <c r="CT23" s="367"/>
      <c r="CU23" s="367"/>
      <c r="CV23" s="367"/>
      <c r="CW23" s="367"/>
      <c r="CX23" s="367"/>
      <c r="CY23" s="367"/>
      <c r="CZ23" s="367"/>
      <c r="DA23" s="367"/>
      <c r="DB23" s="372"/>
      <c r="DC23" s="367"/>
      <c r="DD23" s="367"/>
      <c r="DE23" s="367"/>
      <c r="DF23" s="367"/>
      <c r="DG23" s="367"/>
      <c r="DH23" s="367"/>
      <c r="DI23" s="367"/>
      <c r="DJ23" s="367"/>
      <c r="DK23" s="367"/>
      <c r="DL23" s="367"/>
      <c r="DM23" s="219"/>
    </row>
    <row r="24" spans="1:118" s="220" customFormat="1">
      <c r="A24" s="364" t="s">
        <v>564</v>
      </c>
      <c r="B24" s="365"/>
      <c r="C24" s="365"/>
      <c r="D24" s="365"/>
      <c r="E24" s="365"/>
      <c r="F24" s="365"/>
      <c r="G24" s="365"/>
      <c r="H24" s="365"/>
      <c r="I24" s="365"/>
      <c r="J24" s="366" t="s">
        <v>565</v>
      </c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6"/>
      <c r="AQ24" s="366"/>
      <c r="AR24" s="366"/>
      <c r="AS24" s="366"/>
      <c r="AT24" s="366"/>
      <c r="AU24" s="366"/>
      <c r="AV24" s="366"/>
      <c r="AW24" s="366"/>
      <c r="AX24" s="366"/>
      <c r="AY24" s="366"/>
      <c r="AZ24" s="366"/>
      <c r="BA24" s="366"/>
      <c r="BB24" s="366"/>
      <c r="BC24" s="366"/>
      <c r="BD24" s="366"/>
      <c r="BE24" s="366"/>
      <c r="BF24" s="366"/>
      <c r="BG24" s="366"/>
      <c r="BH24" s="366"/>
      <c r="BI24" s="366"/>
      <c r="BJ24" s="367"/>
      <c r="BK24" s="367"/>
      <c r="BL24" s="367"/>
      <c r="BM24" s="367"/>
      <c r="BN24" s="367"/>
      <c r="BO24" s="367"/>
      <c r="BP24" s="367"/>
      <c r="BQ24" s="367"/>
      <c r="BR24" s="367"/>
      <c r="BS24" s="367"/>
      <c r="BT24" s="367"/>
      <c r="BU24" s="367"/>
      <c r="BV24" s="367"/>
      <c r="BW24" s="367"/>
      <c r="BX24" s="367"/>
      <c r="BY24" s="367"/>
      <c r="BZ24" s="367"/>
      <c r="CA24" s="367"/>
      <c r="CB24" s="367"/>
      <c r="CC24" s="367"/>
      <c r="CD24" s="367"/>
      <c r="CE24" s="367"/>
      <c r="CF24" s="367"/>
      <c r="CG24" s="367"/>
      <c r="CH24" s="367"/>
      <c r="CI24" s="367"/>
      <c r="CJ24" s="367"/>
      <c r="CK24" s="367"/>
      <c r="CL24" s="367"/>
      <c r="CM24" s="367"/>
      <c r="CN24" s="367"/>
      <c r="CO24" s="367"/>
      <c r="CP24" s="367"/>
      <c r="CQ24" s="367"/>
      <c r="CR24" s="367"/>
      <c r="CS24" s="367"/>
      <c r="CT24" s="367"/>
      <c r="CU24" s="367"/>
      <c r="CV24" s="367"/>
      <c r="CW24" s="367"/>
      <c r="CX24" s="367"/>
      <c r="CY24" s="367"/>
      <c r="CZ24" s="367"/>
      <c r="DA24" s="367"/>
      <c r="DB24" s="367"/>
      <c r="DC24" s="367"/>
      <c r="DD24" s="367"/>
      <c r="DE24" s="367"/>
      <c r="DF24" s="367"/>
      <c r="DG24" s="367"/>
      <c r="DH24" s="367"/>
      <c r="DI24" s="367"/>
      <c r="DJ24" s="367"/>
      <c r="DK24" s="367"/>
      <c r="DL24" s="367"/>
    </row>
    <row r="25" spans="1:118" s="220" customFormat="1" ht="26.25" customHeight="1">
      <c r="A25" s="364" t="s">
        <v>566</v>
      </c>
      <c r="B25" s="365"/>
      <c r="C25" s="365"/>
      <c r="D25" s="365"/>
      <c r="E25" s="365"/>
      <c r="F25" s="365"/>
      <c r="G25" s="365"/>
      <c r="H25" s="365"/>
      <c r="I25" s="365"/>
      <c r="J25" s="377" t="s">
        <v>567</v>
      </c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378"/>
      <c r="AV25" s="378"/>
      <c r="AW25" s="378"/>
      <c r="AX25" s="378"/>
      <c r="AY25" s="378"/>
      <c r="AZ25" s="378"/>
      <c r="BA25" s="378"/>
      <c r="BB25" s="378"/>
      <c r="BC25" s="378"/>
      <c r="BD25" s="378"/>
      <c r="BE25" s="378"/>
      <c r="BF25" s="378"/>
      <c r="BG25" s="378"/>
      <c r="BH25" s="378"/>
      <c r="BI25" s="379"/>
      <c r="BJ25" s="367">
        <v>7.8959999999999999</v>
      </c>
      <c r="BK25" s="367"/>
      <c r="BL25" s="367"/>
      <c r="BM25" s="367"/>
      <c r="BN25" s="367"/>
      <c r="BO25" s="367"/>
      <c r="BP25" s="367"/>
      <c r="BQ25" s="367"/>
      <c r="BR25" s="367"/>
      <c r="BS25" s="367"/>
      <c r="BT25" s="367"/>
      <c r="BU25" s="367"/>
      <c r="BV25" s="367"/>
      <c r="BW25" s="367"/>
      <c r="BX25" s="367"/>
      <c r="BY25" s="367"/>
      <c r="BZ25" s="367"/>
      <c r="CA25" s="367"/>
      <c r="CB25" s="367"/>
      <c r="CC25" s="367"/>
      <c r="CD25" s="367"/>
      <c r="CE25" s="367"/>
      <c r="CF25" s="367"/>
      <c r="CG25" s="367"/>
      <c r="CH25" s="367"/>
      <c r="CI25" s="367"/>
      <c r="CJ25" s="367"/>
      <c r="CK25" s="367"/>
      <c r="CL25" s="367"/>
      <c r="CM25" s="367"/>
      <c r="CN25" s="367"/>
      <c r="CO25" s="367"/>
      <c r="CP25" s="367"/>
      <c r="CQ25" s="367"/>
      <c r="CR25" s="367"/>
      <c r="CS25" s="367"/>
      <c r="CT25" s="367"/>
      <c r="CU25" s="367"/>
      <c r="CV25" s="367"/>
      <c r="CW25" s="367"/>
      <c r="CX25" s="367"/>
      <c r="CY25" s="367"/>
      <c r="CZ25" s="367"/>
      <c r="DA25" s="367"/>
      <c r="DB25" s="367"/>
      <c r="DC25" s="367"/>
      <c r="DD25" s="367"/>
      <c r="DE25" s="367"/>
      <c r="DF25" s="367"/>
      <c r="DG25" s="367"/>
      <c r="DH25" s="367"/>
      <c r="DI25" s="367"/>
      <c r="DJ25" s="367"/>
      <c r="DK25" s="367"/>
      <c r="DL25" s="367"/>
    </row>
    <row r="26" spans="1:118" s="220" customFormat="1">
      <c r="A26" s="364" t="s">
        <v>568</v>
      </c>
      <c r="B26" s="365"/>
      <c r="C26" s="365"/>
      <c r="D26" s="365"/>
      <c r="E26" s="365"/>
      <c r="F26" s="365"/>
      <c r="G26" s="365"/>
      <c r="H26" s="365"/>
      <c r="I26" s="365"/>
      <c r="J26" s="366" t="s">
        <v>569</v>
      </c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366"/>
      <c r="BC26" s="366"/>
      <c r="BD26" s="366"/>
      <c r="BE26" s="366"/>
      <c r="BF26" s="366"/>
      <c r="BG26" s="366"/>
      <c r="BH26" s="366"/>
      <c r="BI26" s="366"/>
      <c r="BJ26" s="367"/>
      <c r="BK26" s="367"/>
      <c r="BL26" s="367"/>
      <c r="BM26" s="367"/>
      <c r="BN26" s="367"/>
      <c r="BO26" s="367"/>
      <c r="BP26" s="367"/>
      <c r="BQ26" s="367"/>
      <c r="BR26" s="367"/>
      <c r="BS26" s="367"/>
      <c r="BT26" s="367"/>
      <c r="BU26" s="367"/>
      <c r="BV26" s="367"/>
      <c r="BW26" s="367"/>
      <c r="BX26" s="367"/>
      <c r="BY26" s="367"/>
      <c r="BZ26" s="367"/>
      <c r="CA26" s="367"/>
      <c r="CB26" s="367"/>
      <c r="CC26" s="367"/>
      <c r="CD26" s="367"/>
      <c r="CE26" s="367"/>
      <c r="CF26" s="367"/>
      <c r="CG26" s="367"/>
      <c r="CH26" s="367"/>
      <c r="CI26" s="367"/>
      <c r="CJ26" s="367"/>
      <c r="CK26" s="367"/>
      <c r="CL26" s="367"/>
      <c r="CM26" s="367"/>
      <c r="CN26" s="367"/>
      <c r="CO26" s="367"/>
      <c r="CP26" s="367"/>
      <c r="CQ26" s="367"/>
      <c r="CR26" s="367"/>
      <c r="CS26" s="367"/>
      <c r="CT26" s="367"/>
      <c r="CU26" s="367"/>
      <c r="CV26" s="367"/>
      <c r="CW26" s="367"/>
      <c r="CX26" s="367"/>
      <c r="CY26" s="367"/>
      <c r="CZ26" s="367"/>
      <c r="DA26" s="367"/>
      <c r="DB26" s="367"/>
      <c r="DC26" s="367"/>
      <c r="DD26" s="367"/>
      <c r="DE26" s="367"/>
      <c r="DF26" s="367"/>
      <c r="DG26" s="367"/>
      <c r="DH26" s="367"/>
      <c r="DI26" s="367"/>
      <c r="DJ26" s="367"/>
      <c r="DK26" s="367"/>
      <c r="DL26" s="367"/>
    </row>
    <row r="27" spans="1:118" s="220" customFormat="1">
      <c r="A27" s="364" t="s">
        <v>570</v>
      </c>
      <c r="B27" s="365"/>
      <c r="C27" s="365"/>
      <c r="D27" s="365"/>
      <c r="E27" s="365"/>
      <c r="F27" s="365"/>
      <c r="G27" s="365"/>
      <c r="H27" s="365"/>
      <c r="I27" s="365"/>
      <c r="J27" s="366" t="s">
        <v>571</v>
      </c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7"/>
      <c r="BK27" s="367"/>
      <c r="BL27" s="367"/>
      <c r="BM27" s="367"/>
      <c r="BN27" s="367"/>
      <c r="BO27" s="367"/>
      <c r="BP27" s="367"/>
      <c r="BQ27" s="367"/>
      <c r="BR27" s="367"/>
      <c r="BS27" s="367"/>
      <c r="BT27" s="367"/>
      <c r="BU27" s="367"/>
      <c r="BV27" s="367"/>
      <c r="BW27" s="367"/>
      <c r="BX27" s="367"/>
      <c r="BY27" s="367"/>
      <c r="BZ27" s="367"/>
      <c r="CA27" s="367"/>
      <c r="CB27" s="367"/>
      <c r="CC27" s="367"/>
      <c r="CD27" s="367"/>
      <c r="CE27" s="367"/>
      <c r="CF27" s="367"/>
      <c r="CG27" s="367"/>
      <c r="CH27" s="367"/>
      <c r="CI27" s="367"/>
      <c r="CJ27" s="367"/>
      <c r="CK27" s="367"/>
      <c r="CL27" s="367"/>
      <c r="CM27" s="367"/>
      <c r="CN27" s="367"/>
      <c r="CO27" s="367"/>
      <c r="CP27" s="367"/>
      <c r="CQ27" s="367"/>
      <c r="CR27" s="367"/>
      <c r="CS27" s="367"/>
      <c r="CT27" s="367"/>
      <c r="CU27" s="367"/>
      <c r="CV27" s="367"/>
      <c r="CW27" s="367"/>
      <c r="CX27" s="367"/>
      <c r="CY27" s="367"/>
      <c r="CZ27" s="367"/>
      <c r="DA27" s="367"/>
      <c r="DB27" s="367"/>
      <c r="DC27" s="367"/>
      <c r="DD27" s="367"/>
      <c r="DE27" s="367"/>
      <c r="DF27" s="367"/>
      <c r="DG27" s="367"/>
      <c r="DH27" s="367"/>
      <c r="DI27" s="367"/>
      <c r="DJ27" s="367"/>
      <c r="DK27" s="367"/>
      <c r="DL27" s="367"/>
    </row>
    <row r="28" spans="1:118" s="220" customFormat="1">
      <c r="A28" s="364" t="s">
        <v>447</v>
      </c>
      <c r="B28" s="365"/>
      <c r="C28" s="365"/>
      <c r="D28" s="365"/>
      <c r="E28" s="365"/>
      <c r="F28" s="365"/>
      <c r="G28" s="365"/>
      <c r="H28" s="365"/>
      <c r="I28" s="365"/>
      <c r="J28" s="366" t="s">
        <v>572</v>
      </c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7"/>
      <c r="BK28" s="367"/>
      <c r="BL28" s="367"/>
      <c r="BM28" s="367"/>
      <c r="BN28" s="367"/>
      <c r="BO28" s="367"/>
      <c r="BP28" s="367"/>
      <c r="BQ28" s="367"/>
      <c r="BR28" s="367"/>
      <c r="BS28" s="367"/>
      <c r="BT28" s="367"/>
      <c r="BU28" s="367"/>
      <c r="BV28" s="367"/>
      <c r="BW28" s="367"/>
      <c r="BX28" s="367"/>
      <c r="BY28" s="367"/>
      <c r="BZ28" s="367"/>
      <c r="CA28" s="367"/>
      <c r="CB28" s="367"/>
      <c r="CC28" s="367"/>
      <c r="CD28" s="367"/>
      <c r="CE28" s="367"/>
      <c r="CF28" s="367"/>
      <c r="CG28" s="367"/>
      <c r="CH28" s="367"/>
      <c r="CI28" s="367"/>
      <c r="CJ28" s="367"/>
      <c r="CK28" s="367"/>
      <c r="CL28" s="367"/>
      <c r="CM28" s="367"/>
      <c r="CN28" s="367"/>
      <c r="CO28" s="367"/>
      <c r="CP28" s="367"/>
      <c r="CQ28" s="367"/>
      <c r="CR28" s="367"/>
      <c r="CS28" s="367"/>
      <c r="CT28" s="367"/>
      <c r="CU28" s="367"/>
      <c r="CV28" s="367"/>
      <c r="CW28" s="367"/>
      <c r="CX28" s="367"/>
      <c r="CY28" s="367"/>
      <c r="CZ28" s="367"/>
      <c r="DA28" s="367"/>
      <c r="DB28" s="367"/>
      <c r="DC28" s="367"/>
      <c r="DD28" s="367"/>
      <c r="DE28" s="367"/>
      <c r="DF28" s="367"/>
      <c r="DG28" s="367"/>
      <c r="DH28" s="367"/>
      <c r="DI28" s="367"/>
      <c r="DJ28" s="367"/>
      <c r="DK28" s="367"/>
      <c r="DL28" s="367"/>
    </row>
    <row r="29" spans="1:118" s="220" customFormat="1">
      <c r="A29" s="364" t="s">
        <v>573</v>
      </c>
      <c r="B29" s="365"/>
      <c r="C29" s="365"/>
      <c r="D29" s="365"/>
      <c r="E29" s="365"/>
      <c r="F29" s="365"/>
      <c r="G29" s="365"/>
      <c r="H29" s="365"/>
      <c r="I29" s="365"/>
      <c r="J29" s="366" t="s">
        <v>574</v>
      </c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6"/>
      <c r="BH29" s="366"/>
      <c r="BI29" s="366"/>
      <c r="BJ29" s="367"/>
      <c r="BK29" s="367"/>
      <c r="BL29" s="367"/>
      <c r="BM29" s="367"/>
      <c r="BN29" s="367"/>
      <c r="BO29" s="367"/>
      <c r="BP29" s="367"/>
      <c r="BQ29" s="367"/>
      <c r="BR29" s="367"/>
      <c r="BS29" s="367"/>
      <c r="BT29" s="367"/>
      <c r="BU29" s="367"/>
      <c r="BV29" s="367"/>
      <c r="BW29" s="367"/>
      <c r="BX29" s="367"/>
      <c r="BY29" s="367"/>
      <c r="BZ29" s="367"/>
      <c r="CA29" s="367"/>
      <c r="CB29" s="367"/>
      <c r="CC29" s="367"/>
      <c r="CD29" s="367"/>
      <c r="CE29" s="367"/>
      <c r="CF29" s="367"/>
      <c r="CG29" s="367"/>
      <c r="CH29" s="367"/>
      <c r="CI29" s="367"/>
      <c r="CJ29" s="367"/>
      <c r="CK29" s="367"/>
      <c r="CL29" s="367"/>
      <c r="CM29" s="367"/>
      <c r="CN29" s="367"/>
      <c r="CO29" s="367"/>
      <c r="CP29" s="367"/>
      <c r="CQ29" s="367"/>
      <c r="CR29" s="367"/>
      <c r="CS29" s="367"/>
      <c r="CT29" s="367"/>
      <c r="CU29" s="367"/>
      <c r="CV29" s="367"/>
      <c r="CW29" s="367"/>
      <c r="CX29" s="367"/>
      <c r="CY29" s="367"/>
      <c r="CZ29" s="367"/>
      <c r="DA29" s="367"/>
      <c r="DB29" s="367"/>
      <c r="DC29" s="367"/>
      <c r="DD29" s="367"/>
      <c r="DE29" s="367"/>
      <c r="DF29" s="367"/>
      <c r="DG29" s="367"/>
      <c r="DH29" s="367"/>
      <c r="DI29" s="367"/>
      <c r="DJ29" s="367"/>
      <c r="DK29" s="367"/>
      <c r="DL29" s="367"/>
    </row>
    <row r="30" spans="1:118" s="220" customFormat="1">
      <c r="A30" s="364" t="s">
        <v>575</v>
      </c>
      <c r="B30" s="365"/>
      <c r="C30" s="365"/>
      <c r="D30" s="365"/>
      <c r="E30" s="365"/>
      <c r="F30" s="365"/>
      <c r="G30" s="365"/>
      <c r="H30" s="365"/>
      <c r="I30" s="365"/>
      <c r="J30" s="366" t="s">
        <v>576</v>
      </c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  <c r="BG30" s="366"/>
      <c r="BH30" s="366"/>
      <c r="BI30" s="366"/>
      <c r="BJ30" s="367"/>
      <c r="BK30" s="367"/>
      <c r="BL30" s="367"/>
      <c r="BM30" s="367"/>
      <c r="BN30" s="367"/>
      <c r="BO30" s="367"/>
      <c r="BP30" s="367"/>
      <c r="BQ30" s="367"/>
      <c r="BR30" s="367"/>
      <c r="BS30" s="367"/>
      <c r="BT30" s="367"/>
      <c r="BU30" s="367"/>
      <c r="BV30" s="367"/>
      <c r="BW30" s="367"/>
      <c r="BX30" s="367"/>
      <c r="BY30" s="367"/>
      <c r="BZ30" s="367"/>
      <c r="CA30" s="367"/>
      <c r="CB30" s="367"/>
      <c r="CC30" s="367"/>
      <c r="CD30" s="367"/>
      <c r="CE30" s="367"/>
      <c r="CF30" s="367"/>
      <c r="CG30" s="367"/>
      <c r="CH30" s="367"/>
      <c r="CI30" s="367"/>
      <c r="CJ30" s="367"/>
      <c r="CK30" s="367"/>
      <c r="CL30" s="367"/>
      <c r="CM30" s="367"/>
      <c r="CN30" s="367"/>
      <c r="CO30" s="367"/>
      <c r="CP30" s="367"/>
      <c r="CQ30" s="367"/>
      <c r="CR30" s="367"/>
      <c r="CS30" s="367"/>
      <c r="CT30" s="367"/>
      <c r="CU30" s="367"/>
      <c r="CV30" s="367"/>
      <c r="CW30" s="367"/>
      <c r="CX30" s="367"/>
      <c r="CY30" s="367"/>
      <c r="CZ30" s="367"/>
      <c r="DA30" s="367"/>
      <c r="DB30" s="367"/>
      <c r="DC30" s="367"/>
      <c r="DD30" s="367"/>
      <c r="DE30" s="367"/>
      <c r="DF30" s="367"/>
      <c r="DG30" s="367"/>
      <c r="DH30" s="367"/>
      <c r="DI30" s="367"/>
      <c r="DJ30" s="367"/>
      <c r="DK30" s="367"/>
      <c r="DL30" s="367"/>
    </row>
    <row r="31" spans="1:118" s="220" customFormat="1">
      <c r="A31" s="364" t="s">
        <v>577</v>
      </c>
      <c r="B31" s="365"/>
      <c r="C31" s="365"/>
      <c r="D31" s="365"/>
      <c r="E31" s="365"/>
      <c r="F31" s="365"/>
      <c r="G31" s="365"/>
      <c r="H31" s="365"/>
      <c r="I31" s="365"/>
      <c r="J31" s="366" t="s">
        <v>578</v>
      </c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366"/>
      <c r="BD31" s="366"/>
      <c r="BE31" s="366"/>
      <c r="BF31" s="366"/>
      <c r="BG31" s="366"/>
      <c r="BH31" s="366"/>
      <c r="BI31" s="366"/>
      <c r="BJ31" s="367"/>
      <c r="BK31" s="367"/>
      <c r="BL31" s="367"/>
      <c r="BM31" s="367"/>
      <c r="BN31" s="367"/>
      <c r="BO31" s="367"/>
      <c r="BP31" s="367"/>
      <c r="BQ31" s="367"/>
      <c r="BR31" s="367"/>
      <c r="BS31" s="367"/>
      <c r="BT31" s="367"/>
      <c r="BU31" s="367"/>
      <c r="BV31" s="367"/>
      <c r="BW31" s="367"/>
      <c r="BX31" s="367"/>
      <c r="BY31" s="367"/>
      <c r="BZ31" s="367"/>
      <c r="CA31" s="367"/>
      <c r="CB31" s="367"/>
      <c r="CC31" s="367"/>
      <c r="CD31" s="367"/>
      <c r="CE31" s="367"/>
      <c r="CF31" s="367"/>
      <c r="CG31" s="367"/>
      <c r="CH31" s="367"/>
      <c r="CI31" s="367"/>
      <c r="CJ31" s="367"/>
      <c r="CK31" s="367"/>
      <c r="CL31" s="367"/>
      <c r="CM31" s="367"/>
      <c r="CN31" s="367"/>
      <c r="CO31" s="367"/>
      <c r="CP31" s="367"/>
      <c r="CQ31" s="367"/>
      <c r="CR31" s="367"/>
      <c r="CS31" s="367"/>
      <c r="CT31" s="367"/>
      <c r="CU31" s="367"/>
      <c r="CV31" s="367"/>
      <c r="CW31" s="367"/>
      <c r="CX31" s="367"/>
      <c r="CY31" s="367"/>
      <c r="CZ31" s="367"/>
      <c r="DA31" s="367"/>
      <c r="DB31" s="367"/>
      <c r="DC31" s="367"/>
      <c r="DD31" s="367"/>
      <c r="DE31" s="367"/>
      <c r="DF31" s="367"/>
      <c r="DG31" s="367"/>
      <c r="DH31" s="367"/>
      <c r="DI31" s="367"/>
      <c r="DJ31" s="367"/>
      <c r="DK31" s="367"/>
      <c r="DL31" s="367"/>
    </row>
    <row r="32" spans="1:118" s="220" customFormat="1">
      <c r="A32" s="364" t="s">
        <v>579</v>
      </c>
      <c r="B32" s="365"/>
      <c r="C32" s="365"/>
      <c r="D32" s="365"/>
      <c r="E32" s="365"/>
      <c r="F32" s="365"/>
      <c r="G32" s="365"/>
      <c r="H32" s="365"/>
      <c r="I32" s="365"/>
      <c r="J32" s="366" t="s">
        <v>580</v>
      </c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7"/>
      <c r="BK32" s="367"/>
      <c r="BL32" s="367"/>
      <c r="BM32" s="367"/>
      <c r="BN32" s="367"/>
      <c r="BO32" s="367"/>
      <c r="BP32" s="367"/>
      <c r="BQ32" s="367"/>
      <c r="BR32" s="367"/>
      <c r="BS32" s="367"/>
      <c r="BT32" s="367"/>
      <c r="BU32" s="367"/>
      <c r="BV32" s="367"/>
      <c r="BW32" s="367"/>
      <c r="BX32" s="367"/>
      <c r="BY32" s="367"/>
      <c r="BZ32" s="367"/>
      <c r="CA32" s="367"/>
      <c r="CB32" s="367"/>
      <c r="CC32" s="367"/>
      <c r="CD32" s="367"/>
      <c r="CE32" s="367"/>
      <c r="CF32" s="367"/>
      <c r="CG32" s="367"/>
      <c r="CH32" s="367"/>
      <c r="CI32" s="367"/>
      <c r="CJ32" s="367"/>
      <c r="CK32" s="367"/>
      <c r="CL32" s="367"/>
      <c r="CM32" s="367"/>
      <c r="CN32" s="367"/>
      <c r="CO32" s="367"/>
      <c r="CP32" s="367"/>
      <c r="CQ32" s="367"/>
      <c r="CR32" s="367"/>
      <c r="CS32" s="367"/>
      <c r="CT32" s="367"/>
      <c r="CU32" s="367"/>
      <c r="CV32" s="367"/>
      <c r="CW32" s="367"/>
      <c r="CX32" s="367"/>
      <c r="CY32" s="367"/>
      <c r="CZ32" s="367"/>
      <c r="DA32" s="367"/>
      <c r="DB32" s="367"/>
      <c r="DC32" s="367"/>
      <c r="DD32" s="367"/>
      <c r="DE32" s="367"/>
      <c r="DF32" s="367"/>
      <c r="DG32" s="367"/>
      <c r="DH32" s="367"/>
      <c r="DI32" s="367"/>
      <c r="DJ32" s="367"/>
      <c r="DK32" s="367"/>
      <c r="DL32" s="367"/>
    </row>
    <row r="33" spans="1:116" s="220" customFormat="1">
      <c r="A33" s="364" t="s">
        <v>581</v>
      </c>
      <c r="B33" s="365"/>
      <c r="C33" s="365"/>
      <c r="D33" s="365"/>
      <c r="E33" s="365"/>
      <c r="F33" s="365"/>
      <c r="G33" s="365"/>
      <c r="H33" s="365"/>
      <c r="I33" s="365"/>
      <c r="J33" s="366" t="s">
        <v>582</v>
      </c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6"/>
      <c r="AJ33" s="366"/>
      <c r="AK33" s="366"/>
      <c r="AL33" s="366"/>
      <c r="AM33" s="366"/>
      <c r="AN33" s="366"/>
      <c r="AO33" s="366"/>
      <c r="AP33" s="366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6"/>
      <c r="BH33" s="366"/>
      <c r="BI33" s="366"/>
      <c r="BJ33" s="367"/>
      <c r="BK33" s="367"/>
      <c r="BL33" s="367"/>
      <c r="BM33" s="367"/>
      <c r="BN33" s="367"/>
      <c r="BO33" s="367"/>
      <c r="BP33" s="367"/>
      <c r="BQ33" s="367"/>
      <c r="BR33" s="367"/>
      <c r="BS33" s="367"/>
      <c r="BT33" s="367"/>
      <c r="BU33" s="367"/>
      <c r="BV33" s="367"/>
      <c r="BW33" s="367"/>
      <c r="BX33" s="367"/>
      <c r="BY33" s="367"/>
      <c r="BZ33" s="367"/>
      <c r="CA33" s="367"/>
      <c r="CB33" s="367"/>
      <c r="CC33" s="367"/>
      <c r="CD33" s="367"/>
      <c r="CE33" s="367"/>
      <c r="CF33" s="367"/>
      <c r="CG33" s="367"/>
      <c r="CH33" s="367"/>
      <c r="CI33" s="367"/>
      <c r="CJ33" s="367"/>
      <c r="CK33" s="367"/>
      <c r="CL33" s="367"/>
      <c r="CM33" s="367"/>
      <c r="CN33" s="367"/>
      <c r="CO33" s="367"/>
      <c r="CP33" s="367"/>
      <c r="CQ33" s="367"/>
      <c r="CR33" s="367"/>
      <c r="CS33" s="367"/>
      <c r="CT33" s="367"/>
      <c r="CU33" s="367"/>
      <c r="CV33" s="367"/>
      <c r="CW33" s="367"/>
      <c r="CX33" s="367"/>
      <c r="CY33" s="367"/>
      <c r="CZ33" s="367"/>
      <c r="DA33" s="367"/>
      <c r="DB33" s="367"/>
      <c r="DC33" s="367"/>
      <c r="DD33" s="367"/>
      <c r="DE33" s="367"/>
      <c r="DF33" s="367"/>
      <c r="DG33" s="367"/>
      <c r="DH33" s="367"/>
      <c r="DI33" s="367"/>
      <c r="DJ33" s="367"/>
      <c r="DK33" s="367"/>
      <c r="DL33" s="367"/>
    </row>
    <row r="34" spans="1:116" s="220" customFormat="1">
      <c r="A34" s="364" t="s">
        <v>583</v>
      </c>
      <c r="B34" s="365"/>
      <c r="C34" s="365"/>
      <c r="D34" s="365"/>
      <c r="E34" s="365"/>
      <c r="F34" s="365"/>
      <c r="G34" s="365"/>
      <c r="H34" s="365"/>
      <c r="I34" s="365"/>
      <c r="J34" s="366" t="s">
        <v>584</v>
      </c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66"/>
      <c r="BB34" s="366"/>
      <c r="BC34" s="366"/>
      <c r="BD34" s="366"/>
      <c r="BE34" s="366"/>
      <c r="BF34" s="366"/>
      <c r="BG34" s="366"/>
      <c r="BH34" s="366"/>
      <c r="BI34" s="366"/>
      <c r="BJ34" s="367"/>
      <c r="BK34" s="367"/>
      <c r="BL34" s="367"/>
      <c r="BM34" s="367"/>
      <c r="BN34" s="367"/>
      <c r="BO34" s="367"/>
      <c r="BP34" s="367"/>
      <c r="BQ34" s="367"/>
      <c r="BR34" s="367"/>
      <c r="BS34" s="367"/>
      <c r="BT34" s="367"/>
      <c r="BU34" s="367"/>
      <c r="BV34" s="367"/>
      <c r="BW34" s="367"/>
      <c r="BX34" s="367"/>
      <c r="BY34" s="367"/>
      <c r="BZ34" s="367"/>
      <c r="CA34" s="367"/>
      <c r="CB34" s="367"/>
      <c r="CC34" s="367"/>
      <c r="CD34" s="367"/>
      <c r="CE34" s="367"/>
      <c r="CF34" s="367"/>
      <c r="CG34" s="367"/>
      <c r="CH34" s="367"/>
      <c r="CI34" s="367"/>
      <c r="CJ34" s="367"/>
      <c r="CK34" s="367"/>
      <c r="CL34" s="367"/>
      <c r="CM34" s="367"/>
      <c r="CN34" s="367"/>
      <c r="CO34" s="367"/>
      <c r="CP34" s="367"/>
      <c r="CQ34" s="367"/>
      <c r="CR34" s="367"/>
      <c r="CS34" s="367"/>
      <c r="CT34" s="367"/>
      <c r="CU34" s="367"/>
      <c r="CV34" s="367"/>
      <c r="CW34" s="367"/>
      <c r="CX34" s="367"/>
      <c r="CY34" s="367"/>
      <c r="CZ34" s="367"/>
      <c r="DA34" s="367"/>
      <c r="DB34" s="367"/>
      <c r="DC34" s="367"/>
      <c r="DD34" s="367"/>
      <c r="DE34" s="367"/>
      <c r="DF34" s="367"/>
      <c r="DG34" s="367"/>
      <c r="DH34" s="367"/>
      <c r="DI34" s="367"/>
      <c r="DJ34" s="367"/>
      <c r="DK34" s="367"/>
      <c r="DL34" s="367"/>
    </row>
    <row r="35" spans="1:116" s="221" customFormat="1">
      <c r="A35" s="380"/>
      <c r="B35" s="381"/>
      <c r="C35" s="381"/>
      <c r="D35" s="381"/>
      <c r="E35" s="381"/>
      <c r="F35" s="381"/>
      <c r="G35" s="381"/>
      <c r="H35" s="381"/>
      <c r="I35" s="381"/>
      <c r="J35" s="382" t="s">
        <v>585</v>
      </c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2"/>
      <c r="AN35" s="382"/>
      <c r="AO35" s="382"/>
      <c r="AP35" s="382"/>
      <c r="AQ35" s="382"/>
      <c r="AR35" s="382"/>
      <c r="AS35" s="382"/>
      <c r="AT35" s="382"/>
      <c r="AU35" s="382"/>
      <c r="AV35" s="382"/>
      <c r="AW35" s="382"/>
      <c r="AX35" s="382"/>
      <c r="AY35" s="382"/>
      <c r="AZ35" s="382"/>
      <c r="BA35" s="382"/>
      <c r="BB35" s="382"/>
      <c r="BC35" s="382"/>
      <c r="BD35" s="382"/>
      <c r="BE35" s="382"/>
      <c r="BF35" s="382"/>
      <c r="BG35" s="382"/>
      <c r="BH35" s="382"/>
      <c r="BI35" s="382"/>
      <c r="BJ35" s="383">
        <f>BJ10+BJ27</f>
        <v>35.984000000000002</v>
      </c>
      <c r="BK35" s="384"/>
      <c r="BL35" s="384"/>
      <c r="BM35" s="384"/>
      <c r="BN35" s="384"/>
      <c r="BO35" s="384"/>
      <c r="BP35" s="384"/>
      <c r="BQ35" s="384"/>
      <c r="BR35" s="384"/>
      <c r="BS35" s="384"/>
      <c r="BT35" s="384"/>
      <c r="BU35" s="383">
        <f>BU10+BU27</f>
        <v>23.267999999999997</v>
      </c>
      <c r="BV35" s="384"/>
      <c r="BW35" s="384"/>
      <c r="BX35" s="384"/>
      <c r="BY35" s="384"/>
      <c r="BZ35" s="384"/>
      <c r="CA35" s="384"/>
      <c r="CB35" s="384"/>
      <c r="CC35" s="384"/>
      <c r="CD35" s="384"/>
      <c r="CE35" s="384"/>
      <c r="CF35" s="383">
        <f>CF10+CF27</f>
        <v>31.299999999999997</v>
      </c>
      <c r="CG35" s="384"/>
      <c r="CH35" s="384"/>
      <c r="CI35" s="384"/>
      <c r="CJ35" s="384"/>
      <c r="CK35" s="384"/>
      <c r="CL35" s="384"/>
      <c r="CM35" s="384"/>
      <c r="CN35" s="384"/>
      <c r="CO35" s="384"/>
      <c r="CP35" s="384"/>
      <c r="CQ35" s="383">
        <f>CQ10+CQ27</f>
        <v>34.21</v>
      </c>
      <c r="CR35" s="384"/>
      <c r="CS35" s="384"/>
      <c r="CT35" s="384"/>
      <c r="CU35" s="384"/>
      <c r="CV35" s="384"/>
      <c r="CW35" s="384"/>
      <c r="CX35" s="384"/>
      <c r="CY35" s="384"/>
      <c r="CZ35" s="384"/>
      <c r="DA35" s="384"/>
      <c r="DB35" s="383">
        <f>DB10+DB27</f>
        <v>32.653999999999996</v>
      </c>
      <c r="DC35" s="384"/>
      <c r="DD35" s="384"/>
      <c r="DE35" s="384"/>
      <c r="DF35" s="384"/>
      <c r="DG35" s="384"/>
      <c r="DH35" s="384"/>
      <c r="DI35" s="384"/>
      <c r="DJ35" s="384"/>
      <c r="DK35" s="384"/>
      <c r="DL35" s="384"/>
    </row>
    <row r="36" spans="1:116" s="220" customFormat="1">
      <c r="A36" s="364"/>
      <c r="B36" s="365"/>
      <c r="C36" s="365"/>
      <c r="D36" s="365"/>
      <c r="E36" s="365"/>
      <c r="F36" s="365"/>
      <c r="G36" s="365"/>
      <c r="H36" s="365"/>
      <c r="I36" s="365"/>
      <c r="J36" s="366" t="s">
        <v>586</v>
      </c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6"/>
      <c r="AL36" s="366"/>
      <c r="AM36" s="366"/>
      <c r="AN36" s="366"/>
      <c r="AO36" s="366"/>
      <c r="AP36" s="366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66"/>
      <c r="BB36" s="366"/>
      <c r="BC36" s="366"/>
      <c r="BD36" s="366"/>
      <c r="BE36" s="366"/>
      <c r="BF36" s="366"/>
      <c r="BG36" s="366"/>
      <c r="BH36" s="366"/>
      <c r="BI36" s="366"/>
      <c r="BJ36" s="367"/>
      <c r="BK36" s="367"/>
      <c r="BL36" s="367"/>
      <c r="BM36" s="367"/>
      <c r="BN36" s="367"/>
      <c r="BO36" s="367"/>
      <c r="BP36" s="367"/>
      <c r="BQ36" s="367"/>
      <c r="BR36" s="367"/>
      <c r="BS36" s="367"/>
      <c r="BT36" s="367"/>
      <c r="BU36" s="367"/>
      <c r="BV36" s="367"/>
      <c r="BW36" s="367"/>
      <c r="BX36" s="367"/>
      <c r="BY36" s="367"/>
      <c r="BZ36" s="367"/>
      <c r="CA36" s="367"/>
      <c r="CB36" s="367"/>
      <c r="CC36" s="367"/>
      <c r="CD36" s="367"/>
      <c r="CE36" s="367"/>
      <c r="CF36" s="367"/>
      <c r="CG36" s="367"/>
      <c r="CH36" s="367"/>
      <c r="CI36" s="367"/>
      <c r="CJ36" s="367"/>
      <c r="CK36" s="367"/>
      <c r="CL36" s="367"/>
      <c r="CM36" s="367"/>
      <c r="CN36" s="367"/>
      <c r="CO36" s="367"/>
      <c r="CP36" s="367"/>
      <c r="CQ36" s="367"/>
      <c r="CR36" s="367"/>
      <c r="CS36" s="367"/>
      <c r="CT36" s="367"/>
      <c r="CU36" s="367"/>
      <c r="CV36" s="367"/>
      <c r="CW36" s="367"/>
      <c r="CX36" s="367"/>
      <c r="CY36" s="367"/>
      <c r="CZ36" s="367"/>
      <c r="DA36" s="367"/>
      <c r="DB36" s="367"/>
      <c r="DC36" s="367"/>
      <c r="DD36" s="367"/>
      <c r="DE36" s="367"/>
      <c r="DF36" s="367"/>
      <c r="DG36" s="367"/>
      <c r="DH36" s="367"/>
      <c r="DI36" s="367"/>
      <c r="DJ36" s="367"/>
      <c r="DK36" s="367"/>
      <c r="DL36" s="367"/>
    </row>
    <row r="37" spans="1:116" s="220" customFormat="1">
      <c r="A37" s="364"/>
      <c r="B37" s="365"/>
      <c r="C37" s="365"/>
      <c r="D37" s="365"/>
      <c r="E37" s="365"/>
      <c r="F37" s="365"/>
      <c r="G37" s="365"/>
      <c r="H37" s="365"/>
      <c r="I37" s="365"/>
      <c r="J37" s="393" t="s">
        <v>587</v>
      </c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3"/>
      <c r="AI37" s="393"/>
      <c r="AJ37" s="393"/>
      <c r="AK37" s="393"/>
      <c r="AL37" s="393"/>
      <c r="AM37" s="393"/>
      <c r="AN37" s="393"/>
      <c r="AO37" s="393"/>
      <c r="AP37" s="393"/>
      <c r="AQ37" s="393"/>
      <c r="AR37" s="393"/>
      <c r="AS37" s="393"/>
      <c r="AT37" s="393"/>
      <c r="AU37" s="393"/>
      <c r="AV37" s="393"/>
      <c r="AW37" s="393"/>
      <c r="AX37" s="393"/>
      <c r="AY37" s="393"/>
      <c r="AZ37" s="393"/>
      <c r="BA37" s="393"/>
      <c r="BB37" s="393"/>
      <c r="BC37" s="393"/>
      <c r="BD37" s="393"/>
      <c r="BE37" s="393"/>
      <c r="BF37" s="393"/>
      <c r="BG37" s="393"/>
      <c r="BH37" s="393"/>
      <c r="BI37" s="393"/>
      <c r="BJ37" s="367"/>
      <c r="BK37" s="367"/>
      <c r="BL37" s="367"/>
      <c r="BM37" s="367"/>
      <c r="BN37" s="367"/>
      <c r="BO37" s="367"/>
      <c r="BP37" s="367"/>
      <c r="BQ37" s="367"/>
      <c r="BR37" s="367"/>
      <c r="BS37" s="367"/>
      <c r="BT37" s="367"/>
      <c r="BU37" s="367"/>
      <c r="BV37" s="367"/>
      <c r="BW37" s="367"/>
      <c r="BX37" s="367"/>
      <c r="BY37" s="367"/>
      <c r="BZ37" s="367"/>
      <c r="CA37" s="367"/>
      <c r="CB37" s="367"/>
      <c r="CC37" s="367"/>
      <c r="CD37" s="367"/>
      <c r="CE37" s="367"/>
      <c r="CF37" s="367"/>
      <c r="CG37" s="367"/>
      <c r="CH37" s="367"/>
      <c r="CI37" s="367"/>
      <c r="CJ37" s="367"/>
      <c r="CK37" s="367"/>
      <c r="CL37" s="367"/>
      <c r="CM37" s="367"/>
      <c r="CN37" s="367"/>
      <c r="CO37" s="367"/>
      <c r="CP37" s="367"/>
      <c r="CQ37" s="367"/>
      <c r="CR37" s="367"/>
      <c r="CS37" s="367"/>
      <c r="CT37" s="367"/>
      <c r="CU37" s="367"/>
      <c r="CV37" s="367"/>
      <c r="CW37" s="367"/>
      <c r="CX37" s="367"/>
      <c r="CY37" s="367"/>
      <c r="CZ37" s="367"/>
      <c r="DA37" s="367"/>
      <c r="DB37" s="367"/>
      <c r="DC37" s="367"/>
      <c r="DD37" s="367"/>
      <c r="DE37" s="367"/>
      <c r="DF37" s="367"/>
      <c r="DG37" s="367"/>
      <c r="DH37" s="367"/>
      <c r="DI37" s="367"/>
      <c r="DJ37" s="367"/>
      <c r="DK37" s="367"/>
      <c r="DL37" s="367"/>
    </row>
    <row r="38" spans="1:116" s="220" customFormat="1" ht="13.5" thickBot="1">
      <c r="A38" s="389"/>
      <c r="B38" s="390"/>
      <c r="C38" s="390"/>
      <c r="D38" s="390"/>
      <c r="E38" s="390"/>
      <c r="F38" s="390"/>
      <c r="G38" s="390"/>
      <c r="H38" s="390"/>
      <c r="I38" s="390"/>
      <c r="J38" s="391" t="s">
        <v>588</v>
      </c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1"/>
      <c r="AM38" s="391"/>
      <c r="AN38" s="391"/>
      <c r="AO38" s="391"/>
      <c r="AP38" s="391"/>
      <c r="AQ38" s="391"/>
      <c r="AR38" s="391"/>
      <c r="AS38" s="391"/>
      <c r="AT38" s="391"/>
      <c r="AU38" s="391"/>
      <c r="AV38" s="391"/>
      <c r="AW38" s="391"/>
      <c r="AX38" s="391"/>
      <c r="AY38" s="391"/>
      <c r="AZ38" s="391"/>
      <c r="BA38" s="391"/>
      <c r="BB38" s="391"/>
      <c r="BC38" s="391"/>
      <c r="BD38" s="391"/>
      <c r="BE38" s="391"/>
      <c r="BF38" s="391"/>
      <c r="BG38" s="391"/>
      <c r="BH38" s="391"/>
      <c r="BI38" s="391"/>
      <c r="BJ38" s="392"/>
      <c r="BK38" s="392"/>
      <c r="BL38" s="392"/>
      <c r="BM38" s="392"/>
      <c r="BN38" s="392"/>
      <c r="BO38" s="392"/>
      <c r="BP38" s="392"/>
      <c r="BQ38" s="392"/>
      <c r="BR38" s="392"/>
      <c r="BS38" s="392"/>
      <c r="BT38" s="392"/>
      <c r="BU38" s="392"/>
      <c r="BV38" s="392"/>
      <c r="BW38" s="392"/>
      <c r="BX38" s="392"/>
      <c r="BY38" s="392"/>
      <c r="BZ38" s="392"/>
      <c r="CA38" s="392"/>
      <c r="CB38" s="392"/>
      <c r="CC38" s="392"/>
      <c r="CD38" s="392"/>
      <c r="CE38" s="392"/>
      <c r="CF38" s="392"/>
      <c r="CG38" s="392"/>
      <c r="CH38" s="392"/>
      <c r="CI38" s="392"/>
      <c r="CJ38" s="392"/>
      <c r="CK38" s="392"/>
      <c r="CL38" s="392"/>
      <c r="CM38" s="392"/>
      <c r="CN38" s="392"/>
      <c r="CO38" s="392"/>
      <c r="CP38" s="392"/>
      <c r="CQ38" s="392"/>
      <c r="CR38" s="392"/>
      <c r="CS38" s="392"/>
      <c r="CT38" s="392"/>
      <c r="CU38" s="392"/>
      <c r="CV38" s="392"/>
      <c r="CW38" s="392"/>
      <c r="CX38" s="392"/>
      <c r="CY38" s="392"/>
      <c r="CZ38" s="392"/>
      <c r="DA38" s="392"/>
      <c r="DB38" s="392"/>
      <c r="DC38" s="392"/>
      <c r="DD38" s="392"/>
      <c r="DE38" s="392"/>
      <c r="DF38" s="392"/>
      <c r="DG38" s="392"/>
      <c r="DH38" s="392"/>
      <c r="DI38" s="392"/>
      <c r="DJ38" s="392"/>
      <c r="DK38" s="392"/>
      <c r="DL38" s="392"/>
    </row>
    <row r="39" spans="1:116" s="222" customFormat="1" ht="11.25">
      <c r="G39" s="223" t="s">
        <v>589</v>
      </c>
      <c r="H39" s="222" t="s">
        <v>590</v>
      </c>
    </row>
    <row r="40" spans="1:116" s="222" customFormat="1" ht="11.25">
      <c r="F40" s="223"/>
      <c r="G40" s="223" t="s">
        <v>591</v>
      </c>
      <c r="H40" s="222" t="s">
        <v>592</v>
      </c>
    </row>
    <row r="41" spans="1:116" s="222" customFormat="1" ht="12.75" customHeight="1">
      <c r="E41" s="387" t="s">
        <v>593</v>
      </c>
      <c r="F41" s="387"/>
      <c r="G41" s="387"/>
      <c r="H41" s="388" t="s">
        <v>594</v>
      </c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8"/>
      <c r="AV41" s="388"/>
      <c r="AW41" s="388"/>
      <c r="AX41" s="388"/>
      <c r="AY41" s="388"/>
      <c r="AZ41" s="388"/>
      <c r="BA41" s="388"/>
      <c r="BB41" s="388"/>
      <c r="BC41" s="388"/>
      <c r="BD41" s="388"/>
      <c r="BE41" s="388"/>
      <c r="BF41" s="388"/>
      <c r="BG41" s="388"/>
      <c r="BH41" s="388"/>
      <c r="BI41" s="388"/>
      <c r="BJ41" s="388"/>
      <c r="BK41" s="388"/>
      <c r="BL41" s="388"/>
      <c r="BM41" s="388"/>
      <c r="BN41" s="388"/>
      <c r="BO41" s="388"/>
      <c r="BP41" s="388"/>
      <c r="BQ41" s="388"/>
      <c r="BR41" s="388"/>
      <c r="BS41" s="388"/>
      <c r="BT41" s="388"/>
      <c r="BU41" s="388"/>
      <c r="BV41" s="388"/>
      <c r="BW41" s="388"/>
      <c r="BX41" s="388"/>
      <c r="BY41" s="388"/>
      <c r="BZ41" s="388"/>
      <c r="CA41" s="388"/>
      <c r="CB41" s="388"/>
      <c r="CC41" s="388"/>
      <c r="CD41" s="388"/>
      <c r="CE41" s="388"/>
      <c r="CF41" s="388"/>
      <c r="CG41" s="388"/>
      <c r="CH41" s="388"/>
      <c r="CI41" s="388"/>
      <c r="CJ41" s="388"/>
      <c r="CK41" s="388"/>
      <c r="CL41" s="388"/>
      <c r="CM41" s="388"/>
      <c r="CN41" s="388"/>
      <c r="CO41" s="388"/>
      <c r="CP41" s="388"/>
      <c r="CQ41" s="388"/>
      <c r="CR41" s="388"/>
      <c r="CS41" s="388"/>
      <c r="CT41" s="388"/>
      <c r="CU41" s="388"/>
      <c r="CV41" s="388"/>
      <c r="CW41" s="388"/>
      <c r="CX41" s="388"/>
      <c r="CY41" s="388"/>
      <c r="CZ41" s="388"/>
      <c r="DA41" s="388"/>
    </row>
  </sheetData>
  <mergeCells count="219">
    <mergeCell ref="CF1:DL1"/>
    <mergeCell ref="AV2:DL2"/>
    <mergeCell ref="A4:DL4"/>
    <mergeCell ref="A5:DL5"/>
    <mergeCell ref="E41:G41"/>
    <mergeCell ref="H41:DA41"/>
    <mergeCell ref="DB37:DL37"/>
    <mergeCell ref="A38:I38"/>
    <mergeCell ref="J38:BI38"/>
    <mergeCell ref="BJ38:BT38"/>
    <mergeCell ref="BU38:CE38"/>
    <mergeCell ref="CF38:CP38"/>
    <mergeCell ref="CQ38:DA38"/>
    <mergeCell ref="DB38:DL38"/>
    <mergeCell ref="A37:I37"/>
    <mergeCell ref="J37:BI37"/>
    <mergeCell ref="BJ37:BT37"/>
    <mergeCell ref="BU37:CE37"/>
    <mergeCell ref="CF37:CP37"/>
    <mergeCell ref="CQ37:DA37"/>
    <mergeCell ref="DB35:DL35"/>
    <mergeCell ref="A36:I36"/>
    <mergeCell ref="J36:BI36"/>
    <mergeCell ref="BJ36:BT36"/>
    <mergeCell ref="BU36:CE36"/>
    <mergeCell ref="CF36:CP36"/>
    <mergeCell ref="CQ36:DA36"/>
    <mergeCell ref="DB36:DL36"/>
    <mergeCell ref="A35:I35"/>
    <mergeCell ref="J35:BI35"/>
    <mergeCell ref="BJ35:BT35"/>
    <mergeCell ref="BU35:CE35"/>
    <mergeCell ref="CF35:CP35"/>
    <mergeCell ref="CQ35:DA35"/>
    <mergeCell ref="DB33:DL33"/>
    <mergeCell ref="A34:I34"/>
    <mergeCell ref="J34:BI34"/>
    <mergeCell ref="BJ34:BT34"/>
    <mergeCell ref="BU34:CE34"/>
    <mergeCell ref="CF34:CP34"/>
    <mergeCell ref="CQ34:DA34"/>
    <mergeCell ref="DB34:DL34"/>
    <mergeCell ref="A33:I33"/>
    <mergeCell ref="J33:BI33"/>
    <mergeCell ref="BJ33:BT33"/>
    <mergeCell ref="BU33:CE33"/>
    <mergeCell ref="CF33:CP33"/>
    <mergeCell ref="CQ33:DA33"/>
    <mergeCell ref="DB31:DL31"/>
    <mergeCell ref="A32:I32"/>
    <mergeCell ref="J32:BI32"/>
    <mergeCell ref="BJ32:BT32"/>
    <mergeCell ref="BU32:CE32"/>
    <mergeCell ref="CF32:CP32"/>
    <mergeCell ref="CQ32:DA32"/>
    <mergeCell ref="DB32:DL32"/>
    <mergeCell ref="A31:I31"/>
    <mergeCell ref="J31:BI31"/>
    <mergeCell ref="BJ31:BT31"/>
    <mergeCell ref="BU31:CE31"/>
    <mergeCell ref="CF31:CP31"/>
    <mergeCell ref="CQ31:DA31"/>
    <mergeCell ref="DB29:DL29"/>
    <mergeCell ref="A30:I30"/>
    <mergeCell ref="J30:BI30"/>
    <mergeCell ref="BJ30:BT30"/>
    <mergeCell ref="BU30:CE30"/>
    <mergeCell ref="CF30:CP30"/>
    <mergeCell ref="CQ30:DA30"/>
    <mergeCell ref="DB30:DL30"/>
    <mergeCell ref="A29:I29"/>
    <mergeCell ref="J29:BI29"/>
    <mergeCell ref="BJ29:BT29"/>
    <mergeCell ref="BU29:CE29"/>
    <mergeCell ref="CF29:CP29"/>
    <mergeCell ref="CQ29:DA29"/>
    <mergeCell ref="DB27:DL27"/>
    <mergeCell ref="A28:I28"/>
    <mergeCell ref="J28:BI28"/>
    <mergeCell ref="BJ28:BT28"/>
    <mergeCell ref="BU28:CE28"/>
    <mergeCell ref="CF28:CP28"/>
    <mergeCell ref="CQ28:DA28"/>
    <mergeCell ref="DB28:DL28"/>
    <mergeCell ref="A27:I27"/>
    <mergeCell ref="J27:BI27"/>
    <mergeCell ref="BJ27:BT27"/>
    <mergeCell ref="BU27:CE27"/>
    <mergeCell ref="CF27:CP27"/>
    <mergeCell ref="CQ27:DA27"/>
    <mergeCell ref="DB25:DL25"/>
    <mergeCell ref="A26:I26"/>
    <mergeCell ref="J26:BI26"/>
    <mergeCell ref="BJ26:BT26"/>
    <mergeCell ref="BU26:CE26"/>
    <mergeCell ref="CF26:CP26"/>
    <mergeCell ref="CQ26:DA26"/>
    <mergeCell ref="DB26:DL26"/>
    <mergeCell ref="A25:I25"/>
    <mergeCell ref="J25:BI25"/>
    <mergeCell ref="BJ25:BT25"/>
    <mergeCell ref="BU25:CE25"/>
    <mergeCell ref="CF25:CP25"/>
    <mergeCell ref="CQ25:DA25"/>
    <mergeCell ref="DB23:DL23"/>
    <mergeCell ref="A24:I24"/>
    <mergeCell ref="J24:BI24"/>
    <mergeCell ref="BJ24:BT24"/>
    <mergeCell ref="BU24:CE24"/>
    <mergeCell ref="CF24:CP24"/>
    <mergeCell ref="CQ24:DA24"/>
    <mergeCell ref="DB24:DL24"/>
    <mergeCell ref="A23:I23"/>
    <mergeCell ref="J23:BI23"/>
    <mergeCell ref="BJ23:BT23"/>
    <mergeCell ref="BU23:CE23"/>
    <mergeCell ref="CF23:CP23"/>
    <mergeCell ref="CQ23:DA23"/>
    <mergeCell ref="DB21:DL21"/>
    <mergeCell ref="A22:I22"/>
    <mergeCell ref="J22:BI22"/>
    <mergeCell ref="BJ22:BT22"/>
    <mergeCell ref="BU22:CE22"/>
    <mergeCell ref="CF22:CP22"/>
    <mergeCell ref="CQ22:DA22"/>
    <mergeCell ref="DB22:DL22"/>
    <mergeCell ref="A21:I21"/>
    <mergeCell ref="J21:BI21"/>
    <mergeCell ref="BJ21:BT21"/>
    <mergeCell ref="BU21:CE21"/>
    <mergeCell ref="CF21:CP21"/>
    <mergeCell ref="CQ21:DA21"/>
    <mergeCell ref="DB19:DL19"/>
    <mergeCell ref="A20:I20"/>
    <mergeCell ref="J20:BI20"/>
    <mergeCell ref="BJ20:BT20"/>
    <mergeCell ref="BU20:CE20"/>
    <mergeCell ref="CF20:CP20"/>
    <mergeCell ref="CQ20:DA20"/>
    <mergeCell ref="DB20:DL20"/>
    <mergeCell ref="A19:I19"/>
    <mergeCell ref="J19:BI19"/>
    <mergeCell ref="BJ19:BT19"/>
    <mergeCell ref="BU19:CE19"/>
    <mergeCell ref="CF19:CP19"/>
    <mergeCell ref="CQ19:DA19"/>
    <mergeCell ref="DB17:DL17"/>
    <mergeCell ref="A18:I18"/>
    <mergeCell ref="J18:BI18"/>
    <mergeCell ref="BJ18:BT18"/>
    <mergeCell ref="BU18:CE18"/>
    <mergeCell ref="CF18:CP18"/>
    <mergeCell ref="CQ18:DA18"/>
    <mergeCell ref="DB18:DL18"/>
    <mergeCell ref="A17:I17"/>
    <mergeCell ref="J17:BI17"/>
    <mergeCell ref="BJ17:BT17"/>
    <mergeCell ref="BU17:CE17"/>
    <mergeCell ref="CF17:CP17"/>
    <mergeCell ref="CQ17:DA17"/>
    <mergeCell ref="DB15:DL15"/>
    <mergeCell ref="A16:I16"/>
    <mergeCell ref="J16:BI16"/>
    <mergeCell ref="BJ16:BT16"/>
    <mergeCell ref="BU16:CE16"/>
    <mergeCell ref="CF16:CP16"/>
    <mergeCell ref="CQ16:DA16"/>
    <mergeCell ref="DB16:DL16"/>
    <mergeCell ref="A15:I15"/>
    <mergeCell ref="J15:BI15"/>
    <mergeCell ref="BJ15:BT15"/>
    <mergeCell ref="BU15:CE15"/>
    <mergeCell ref="CF15:CP15"/>
    <mergeCell ref="CQ15:DA15"/>
    <mergeCell ref="DB13:DL13"/>
    <mergeCell ref="A14:I14"/>
    <mergeCell ref="J14:BI14"/>
    <mergeCell ref="BJ14:BT14"/>
    <mergeCell ref="BU14:CE14"/>
    <mergeCell ref="CF14:CP14"/>
    <mergeCell ref="CQ14:DA14"/>
    <mergeCell ref="DB14:DL14"/>
    <mergeCell ref="A13:I13"/>
    <mergeCell ref="J13:BI13"/>
    <mergeCell ref="BJ13:BT13"/>
    <mergeCell ref="BU13:CE13"/>
    <mergeCell ref="CF13:CP13"/>
    <mergeCell ref="CQ13:DA13"/>
    <mergeCell ref="DB11:DL11"/>
    <mergeCell ref="A12:I12"/>
    <mergeCell ref="J12:BI12"/>
    <mergeCell ref="BJ12:BT12"/>
    <mergeCell ref="BU12:CE12"/>
    <mergeCell ref="CF12:CP12"/>
    <mergeCell ref="CQ12:DA12"/>
    <mergeCell ref="DB12:DL12"/>
    <mergeCell ref="A11:I11"/>
    <mergeCell ref="J11:BI11"/>
    <mergeCell ref="BJ11:BT11"/>
    <mergeCell ref="BU11:CE11"/>
    <mergeCell ref="CF11:CP11"/>
    <mergeCell ref="CQ11:DA11"/>
    <mergeCell ref="O2:X2"/>
    <mergeCell ref="DB9:DL9"/>
    <mergeCell ref="A10:I10"/>
    <mergeCell ref="J10:BI10"/>
    <mergeCell ref="BJ10:BT10"/>
    <mergeCell ref="BU10:CE10"/>
    <mergeCell ref="CF10:CP10"/>
    <mergeCell ref="CQ10:DA10"/>
    <mergeCell ref="DB10:DL10"/>
    <mergeCell ref="A9:I9"/>
    <mergeCell ref="J9:BI9"/>
    <mergeCell ref="BJ9:BT9"/>
    <mergeCell ref="BU9:CE9"/>
    <mergeCell ref="CF9:CP9"/>
    <mergeCell ref="CQ9:DA9"/>
    <mergeCell ref="DC8:DL8"/>
    <mergeCell ref="A6:DL6"/>
  </mergeCells>
  <pageMargins left="0.7" right="0.7" top="0.75" bottom="0.75" header="0.3" footer="0.3"/>
  <pageSetup paperSize="9"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54"/>
  <sheetViews>
    <sheetView topLeftCell="B1" zoomScale="70" zoomScaleNormal="70" workbookViewId="0">
      <selection activeCell="F13" sqref="F13:K53"/>
    </sheetView>
  </sheetViews>
  <sheetFormatPr defaultRowHeight="15.75"/>
  <cols>
    <col min="1" max="1" width="11.625" style="1" customWidth="1"/>
    <col min="2" max="2" width="67.75" style="1" customWidth="1"/>
    <col min="3" max="3" width="22.125" style="1" customWidth="1"/>
    <col min="4" max="4" width="17.625" style="1" customWidth="1"/>
    <col min="5" max="5" width="18.875" style="1" customWidth="1"/>
    <col min="6" max="6" width="9.25" style="1" bestFit="1" customWidth="1"/>
    <col min="7" max="7" width="7" style="1" customWidth="1"/>
    <col min="8" max="8" width="6.5" style="1" customWidth="1"/>
    <col min="9" max="9" width="5.75" style="1" bestFit="1" customWidth="1"/>
    <col min="10" max="10" width="6.875" style="1" customWidth="1"/>
    <col min="11" max="11" width="7.75" style="1" bestFit="1" customWidth="1"/>
    <col min="12" max="12" width="5.75" style="1" customWidth="1"/>
    <col min="13" max="13" width="5.5" style="1" customWidth="1"/>
    <col min="14" max="15" width="5" style="1" customWidth="1"/>
    <col min="16" max="16" width="12.875" style="1" customWidth="1"/>
    <col min="17" max="26" width="5" style="1" customWidth="1"/>
    <col min="27" max="16384" width="9" style="1"/>
  </cols>
  <sheetData>
    <row r="1" spans="1:19">
      <c r="D1" s="43"/>
      <c r="I1" s="231" t="s">
        <v>158</v>
      </c>
      <c r="J1" s="231"/>
      <c r="K1" s="231"/>
    </row>
    <row r="2" spans="1:19">
      <c r="D2" s="232" t="s">
        <v>211</v>
      </c>
      <c r="E2" s="232"/>
      <c r="F2" s="232"/>
      <c r="G2" s="232"/>
      <c r="H2" s="232"/>
      <c r="I2" s="232"/>
      <c r="J2" s="232"/>
      <c r="K2" s="232"/>
    </row>
    <row r="3" spans="1:19" ht="18.75">
      <c r="L3" s="49"/>
    </row>
    <row r="4" spans="1:19" ht="18.75">
      <c r="C4" s="80" t="s">
        <v>227</v>
      </c>
      <c r="D4" s="80"/>
      <c r="G4" s="80"/>
      <c r="H4" s="80"/>
      <c r="I4" s="80"/>
      <c r="J4" s="80"/>
      <c r="K4" s="80"/>
      <c r="L4" s="81"/>
      <c r="M4" s="81"/>
      <c r="N4" s="81"/>
      <c r="O4" s="81"/>
      <c r="P4" s="81"/>
      <c r="Q4" s="81"/>
      <c r="R4" s="81"/>
      <c r="S4" s="81"/>
    </row>
    <row r="5" spans="1:19" ht="18.75">
      <c r="C5" s="19" t="s">
        <v>212</v>
      </c>
      <c r="D5" s="19"/>
      <c r="G5" s="12"/>
      <c r="H5" s="12"/>
      <c r="I5" s="12"/>
      <c r="J5" s="12"/>
      <c r="K5" s="12"/>
      <c r="L5" s="82"/>
      <c r="M5" s="82"/>
      <c r="N5" s="82"/>
      <c r="O5" s="82"/>
      <c r="P5" s="82"/>
      <c r="Q5" s="82"/>
      <c r="R5" s="82"/>
    </row>
    <row r="6" spans="1:19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9" ht="31.5" customHeight="1">
      <c r="A7" s="243" t="s">
        <v>1</v>
      </c>
      <c r="B7" s="243" t="s">
        <v>2</v>
      </c>
      <c r="C7" s="243" t="s">
        <v>3</v>
      </c>
      <c r="D7" s="246" t="s">
        <v>159</v>
      </c>
      <c r="E7" s="247" t="s">
        <v>160</v>
      </c>
      <c r="F7" s="248"/>
      <c r="G7" s="248"/>
      <c r="H7" s="248"/>
      <c r="I7" s="248"/>
      <c r="J7" s="248"/>
      <c r="K7" s="248"/>
      <c r="L7" s="83"/>
      <c r="M7" s="83"/>
      <c r="N7" s="83"/>
      <c r="O7" s="83"/>
      <c r="P7" s="83"/>
    </row>
    <row r="8" spans="1:19" ht="44.25" customHeight="1">
      <c r="A8" s="244"/>
      <c r="B8" s="244"/>
      <c r="C8" s="244"/>
      <c r="D8" s="246"/>
      <c r="E8" s="249"/>
      <c r="F8" s="250"/>
      <c r="G8" s="250"/>
      <c r="H8" s="250"/>
      <c r="I8" s="250"/>
      <c r="J8" s="250"/>
      <c r="K8" s="250"/>
    </row>
    <row r="9" spans="1:19" ht="51" customHeight="1">
      <c r="A9" s="244"/>
      <c r="B9" s="244"/>
      <c r="C9" s="244"/>
      <c r="D9" s="246"/>
      <c r="E9" s="253" t="s">
        <v>221</v>
      </c>
      <c r="F9" s="254"/>
      <c r="G9" s="254"/>
      <c r="H9" s="254"/>
      <c r="I9" s="254"/>
      <c r="J9" s="254"/>
      <c r="K9" s="254"/>
    </row>
    <row r="10" spans="1:19" ht="37.5" customHeight="1">
      <c r="A10" s="244"/>
      <c r="B10" s="244"/>
      <c r="C10" s="244"/>
      <c r="D10" s="246" t="s">
        <v>220</v>
      </c>
      <c r="E10" s="84" t="s">
        <v>162</v>
      </c>
      <c r="F10" s="252" t="s">
        <v>163</v>
      </c>
      <c r="G10" s="252"/>
      <c r="H10" s="252"/>
      <c r="I10" s="252"/>
      <c r="J10" s="252"/>
      <c r="K10" s="252"/>
    </row>
    <row r="11" spans="1:19" ht="66" customHeight="1">
      <c r="A11" s="245"/>
      <c r="B11" s="245"/>
      <c r="C11" s="245"/>
      <c r="D11" s="246"/>
      <c r="E11" s="53" t="s">
        <v>164</v>
      </c>
      <c r="F11" s="53" t="s">
        <v>164</v>
      </c>
      <c r="G11" s="64" t="s">
        <v>165</v>
      </c>
      <c r="H11" s="64" t="s">
        <v>166</v>
      </c>
      <c r="I11" s="64" t="s">
        <v>167</v>
      </c>
      <c r="J11" s="64" t="s">
        <v>168</v>
      </c>
      <c r="K11" s="64" t="s">
        <v>169</v>
      </c>
    </row>
    <row r="12" spans="1:19">
      <c r="A12" s="65">
        <v>1</v>
      </c>
      <c r="B12" s="65">
        <v>2</v>
      </c>
      <c r="C12" s="65">
        <v>3</v>
      </c>
      <c r="D12" s="65">
        <v>4</v>
      </c>
      <c r="E12" s="66" t="s">
        <v>170</v>
      </c>
      <c r="F12" s="66" t="s">
        <v>171</v>
      </c>
      <c r="G12" s="66" t="s">
        <v>172</v>
      </c>
      <c r="H12" s="66" t="s">
        <v>173</v>
      </c>
      <c r="I12" s="66" t="s">
        <v>174</v>
      </c>
      <c r="J12" s="66" t="s">
        <v>175</v>
      </c>
      <c r="K12" s="66" t="s">
        <v>176</v>
      </c>
    </row>
    <row r="13" spans="1:19">
      <c r="A13" s="37"/>
      <c r="B13" s="68" t="s">
        <v>28</v>
      </c>
      <c r="C13" s="69" t="s">
        <v>29</v>
      </c>
      <c r="D13" s="29">
        <f>D16</f>
        <v>30.494915254237291</v>
      </c>
      <c r="E13" s="29"/>
      <c r="F13" s="413">
        <f>F14+F15</f>
        <v>30.494915254237288</v>
      </c>
      <c r="G13" s="413">
        <f t="shared" ref="G13:K13" si="0">G14+G15</f>
        <v>1.35</v>
      </c>
      <c r="H13" s="413">
        <f t="shared" si="0"/>
        <v>0</v>
      </c>
      <c r="I13" s="413">
        <f t="shared" si="0"/>
        <v>2.1</v>
      </c>
      <c r="J13" s="413">
        <f t="shared" si="0"/>
        <v>0</v>
      </c>
      <c r="K13" s="410">
        <f t="shared" si="0"/>
        <v>42</v>
      </c>
    </row>
    <row r="14" spans="1:19">
      <c r="A14" s="37"/>
      <c r="B14" s="68" t="s">
        <v>30</v>
      </c>
      <c r="C14" s="67" t="s">
        <v>29</v>
      </c>
      <c r="D14" s="29">
        <f>D22+D26+D39+D49</f>
        <v>13.403389830508473</v>
      </c>
      <c r="E14" s="29"/>
      <c r="F14" s="413">
        <f>F22+F26+F39+F49</f>
        <v>13.403389830508473</v>
      </c>
      <c r="G14" s="413">
        <f t="shared" ref="G14:K14" si="1">G22+G26+G39+G49</f>
        <v>1.35</v>
      </c>
      <c r="H14" s="413">
        <f t="shared" si="1"/>
        <v>0</v>
      </c>
      <c r="I14" s="413">
        <f t="shared" si="1"/>
        <v>2.1</v>
      </c>
      <c r="J14" s="413">
        <f t="shared" si="1"/>
        <v>0</v>
      </c>
      <c r="K14" s="410">
        <f t="shared" si="1"/>
        <v>19</v>
      </c>
    </row>
    <row r="15" spans="1:19">
      <c r="A15" s="37"/>
      <c r="B15" s="68" t="s">
        <v>31</v>
      </c>
      <c r="C15" s="67" t="s">
        <v>29</v>
      </c>
      <c r="D15" s="29">
        <f>D30+D43+D52</f>
        <v>17.091525423728815</v>
      </c>
      <c r="E15" s="29"/>
      <c r="F15" s="413">
        <f>F30+F43+F52</f>
        <v>17.091525423728815</v>
      </c>
      <c r="G15" s="413">
        <f t="shared" ref="G15:K15" si="2">G30+G43+G52</f>
        <v>0</v>
      </c>
      <c r="H15" s="413">
        <f t="shared" si="2"/>
        <v>0</v>
      </c>
      <c r="I15" s="413">
        <f t="shared" si="2"/>
        <v>0</v>
      </c>
      <c r="J15" s="413">
        <f t="shared" si="2"/>
        <v>0</v>
      </c>
      <c r="K15" s="410">
        <f t="shared" si="2"/>
        <v>23</v>
      </c>
    </row>
    <row r="16" spans="1:19">
      <c r="A16" s="70">
        <v>1</v>
      </c>
      <c r="B16" s="68" t="s">
        <v>32</v>
      </c>
      <c r="C16" s="67" t="s">
        <v>29</v>
      </c>
      <c r="D16" s="29">
        <f>D17+D37</f>
        <v>30.494915254237291</v>
      </c>
      <c r="E16" s="29"/>
      <c r="F16" s="413">
        <f>F17+F37</f>
        <v>30.494915254237291</v>
      </c>
      <c r="G16" s="413">
        <f t="shared" ref="G16:J16" si="3">G17+G37</f>
        <v>1.35</v>
      </c>
      <c r="H16" s="413">
        <f t="shared" si="3"/>
        <v>0</v>
      </c>
      <c r="I16" s="413">
        <f t="shared" si="3"/>
        <v>2.1</v>
      </c>
      <c r="J16" s="413">
        <f t="shared" si="3"/>
        <v>0</v>
      </c>
      <c r="K16" s="410">
        <f>K17+K37</f>
        <v>3</v>
      </c>
    </row>
    <row r="17" spans="1:11">
      <c r="A17" s="71" t="s">
        <v>33</v>
      </c>
      <c r="B17" s="68" t="s">
        <v>34</v>
      </c>
      <c r="C17" s="67" t="s">
        <v>29</v>
      </c>
      <c r="D17" s="29">
        <f>D18</f>
        <v>20.50084745762712</v>
      </c>
      <c r="E17" s="29"/>
      <c r="F17" s="413">
        <f>F18</f>
        <v>20.50084745762712</v>
      </c>
      <c r="G17" s="413">
        <f t="shared" ref="G17:K17" si="4">G18</f>
        <v>1.35</v>
      </c>
      <c r="H17" s="413">
        <f t="shared" si="4"/>
        <v>0</v>
      </c>
      <c r="I17" s="413">
        <f t="shared" si="4"/>
        <v>2.1</v>
      </c>
      <c r="J17" s="413">
        <f t="shared" si="4"/>
        <v>0</v>
      </c>
      <c r="K17" s="410">
        <f t="shared" si="4"/>
        <v>0</v>
      </c>
    </row>
    <row r="18" spans="1:11">
      <c r="A18" s="71" t="s">
        <v>35</v>
      </c>
      <c r="B18" s="72" t="s">
        <v>36</v>
      </c>
      <c r="C18" s="67" t="s">
        <v>29</v>
      </c>
      <c r="D18" s="29">
        <f>D19+D24</f>
        <v>20.50084745762712</v>
      </c>
      <c r="E18" s="29"/>
      <c r="F18" s="413">
        <f>F19+F24</f>
        <v>20.50084745762712</v>
      </c>
      <c r="G18" s="413">
        <f t="shared" ref="G18:K18" si="5">G19+G24</f>
        <v>1.35</v>
      </c>
      <c r="H18" s="413">
        <f t="shared" si="5"/>
        <v>0</v>
      </c>
      <c r="I18" s="413">
        <f t="shared" si="5"/>
        <v>2.1</v>
      </c>
      <c r="J18" s="413">
        <f t="shared" si="5"/>
        <v>0</v>
      </c>
      <c r="K18" s="410">
        <f t="shared" si="5"/>
        <v>0</v>
      </c>
    </row>
    <row r="19" spans="1:11">
      <c r="A19" s="71" t="s">
        <v>37</v>
      </c>
      <c r="B19" s="72" t="s">
        <v>38</v>
      </c>
      <c r="C19" s="67" t="s">
        <v>29</v>
      </c>
      <c r="D19" s="29">
        <f>D20</f>
        <v>0.75169491525423737</v>
      </c>
      <c r="E19" s="29"/>
      <c r="F19" s="413">
        <f>F20</f>
        <v>0.75169491525423737</v>
      </c>
      <c r="G19" s="413">
        <f t="shared" ref="G19:K21" si="6">G20</f>
        <v>0</v>
      </c>
      <c r="H19" s="413">
        <f t="shared" si="6"/>
        <v>0</v>
      </c>
      <c r="I19" s="413">
        <f t="shared" si="6"/>
        <v>2.1</v>
      </c>
      <c r="J19" s="413">
        <f t="shared" si="6"/>
        <v>0</v>
      </c>
      <c r="K19" s="410">
        <f t="shared" si="6"/>
        <v>0</v>
      </c>
    </row>
    <row r="20" spans="1:11">
      <c r="A20" s="71" t="s">
        <v>39</v>
      </c>
      <c r="B20" s="72" t="s">
        <v>40</v>
      </c>
      <c r="C20" s="67" t="s">
        <v>29</v>
      </c>
      <c r="D20" s="29">
        <f>D21</f>
        <v>0.75169491525423737</v>
      </c>
      <c r="E20" s="29"/>
      <c r="F20" s="413">
        <f>F21</f>
        <v>0.75169491525423737</v>
      </c>
      <c r="G20" s="413">
        <f t="shared" si="6"/>
        <v>0</v>
      </c>
      <c r="H20" s="413">
        <f t="shared" si="6"/>
        <v>0</v>
      </c>
      <c r="I20" s="413">
        <f t="shared" si="6"/>
        <v>2.1</v>
      </c>
      <c r="J20" s="413">
        <f t="shared" si="6"/>
        <v>0</v>
      </c>
      <c r="K20" s="410">
        <f t="shared" si="6"/>
        <v>0</v>
      </c>
    </row>
    <row r="21" spans="1:11">
      <c r="A21" s="70" t="s">
        <v>41</v>
      </c>
      <c r="B21" s="72" t="s">
        <v>42</v>
      </c>
      <c r="C21" s="67" t="s">
        <v>29</v>
      </c>
      <c r="D21" s="30">
        <f>D22</f>
        <v>0.75169491525423737</v>
      </c>
      <c r="E21" s="30"/>
      <c r="F21" s="401">
        <f>F22</f>
        <v>0.75169491525423737</v>
      </c>
      <c r="G21" s="401">
        <f t="shared" si="6"/>
        <v>0</v>
      </c>
      <c r="H21" s="401">
        <f t="shared" si="6"/>
        <v>0</v>
      </c>
      <c r="I21" s="401">
        <f t="shared" si="6"/>
        <v>2.1</v>
      </c>
      <c r="J21" s="401">
        <f t="shared" si="6"/>
        <v>0</v>
      </c>
      <c r="K21" s="402">
        <f t="shared" si="6"/>
        <v>0</v>
      </c>
    </row>
    <row r="22" spans="1:11">
      <c r="A22" s="70" t="s">
        <v>43</v>
      </c>
      <c r="B22" s="72" t="s">
        <v>44</v>
      </c>
      <c r="C22" s="73" t="s">
        <v>29</v>
      </c>
      <c r="D22" s="30">
        <f>SUM(D23:D23)</f>
        <v>0.75169491525423737</v>
      </c>
      <c r="E22" s="30"/>
      <c r="F22" s="401">
        <f>SUM(F23:F23)</f>
        <v>0.75169491525423737</v>
      </c>
      <c r="G22" s="401">
        <f t="shared" ref="G22:J22" si="7">SUM(G23:G23)</f>
        <v>0</v>
      </c>
      <c r="H22" s="401">
        <f t="shared" si="7"/>
        <v>0</v>
      </c>
      <c r="I22" s="401">
        <f t="shared" si="7"/>
        <v>2.1</v>
      </c>
      <c r="J22" s="401">
        <f t="shared" si="7"/>
        <v>0</v>
      </c>
      <c r="K22" s="402">
        <f>SUM(K23:K23)</f>
        <v>0</v>
      </c>
    </row>
    <row r="23" spans="1:11">
      <c r="A23" s="57" t="s">
        <v>45</v>
      </c>
      <c r="B23" s="74" t="s">
        <v>46</v>
      </c>
      <c r="C23" s="73" t="s">
        <v>47</v>
      </c>
      <c r="D23" s="30">
        <f>0.887/1.18</f>
        <v>0.75169491525423737</v>
      </c>
      <c r="E23" s="30" t="s">
        <v>48</v>
      </c>
      <c r="F23" s="401">
        <f>0.887/1.18</f>
        <v>0.75169491525423737</v>
      </c>
      <c r="G23" s="401"/>
      <c r="H23" s="401" t="s">
        <v>48</v>
      </c>
      <c r="I23" s="401">
        <v>2.1</v>
      </c>
      <c r="J23" s="401" t="s">
        <v>48</v>
      </c>
      <c r="K23" s="402" t="s">
        <v>48</v>
      </c>
    </row>
    <row r="24" spans="1:11">
      <c r="A24" s="71" t="s">
        <v>49</v>
      </c>
      <c r="B24" s="72" t="s">
        <v>50</v>
      </c>
      <c r="C24" s="67" t="s">
        <v>29</v>
      </c>
      <c r="D24" s="29">
        <f>D25</f>
        <v>19.749152542372883</v>
      </c>
      <c r="E24" s="29"/>
      <c r="F24" s="413">
        <f>F25</f>
        <v>19.749152542372883</v>
      </c>
      <c r="G24" s="413">
        <f>G25</f>
        <v>1.35</v>
      </c>
      <c r="H24" s="413">
        <f t="shared" ref="H24:K24" si="8">H25</f>
        <v>0</v>
      </c>
      <c r="I24" s="413">
        <f t="shared" si="8"/>
        <v>0</v>
      </c>
      <c r="J24" s="413">
        <f t="shared" si="8"/>
        <v>0</v>
      </c>
      <c r="K24" s="410">
        <f t="shared" si="8"/>
        <v>0</v>
      </c>
    </row>
    <row r="25" spans="1:11">
      <c r="A25" s="57" t="s">
        <v>51</v>
      </c>
      <c r="B25" s="74" t="s">
        <v>52</v>
      </c>
      <c r="C25" s="73" t="s">
        <v>29</v>
      </c>
      <c r="D25" s="30">
        <f>D26+D30</f>
        <v>19.749152542372883</v>
      </c>
      <c r="E25" s="30"/>
      <c r="F25" s="401">
        <f>F26+F30</f>
        <v>19.749152542372883</v>
      </c>
      <c r="G25" s="401">
        <f>G26+G30</f>
        <v>1.35</v>
      </c>
      <c r="H25" s="401"/>
      <c r="I25" s="401">
        <f>I26+I30</f>
        <v>0</v>
      </c>
      <c r="J25" s="401"/>
      <c r="K25" s="402"/>
    </row>
    <row r="26" spans="1:11">
      <c r="A26" s="70" t="s">
        <v>53</v>
      </c>
      <c r="B26" s="72" t="s">
        <v>44</v>
      </c>
      <c r="C26" s="67" t="s">
        <v>29</v>
      </c>
      <c r="D26" s="29">
        <f>SUM(D27:D29)</f>
        <v>7.65</v>
      </c>
      <c r="E26" s="29"/>
      <c r="F26" s="413">
        <f>SUM(F27:F29)</f>
        <v>7.65</v>
      </c>
      <c r="G26" s="413">
        <f>SUM(G27:G29)</f>
        <v>1.35</v>
      </c>
      <c r="H26" s="413">
        <f t="shared" ref="H26:K26" si="9">SUM(H27:H29)</f>
        <v>0</v>
      </c>
      <c r="I26" s="413">
        <f t="shared" si="9"/>
        <v>0</v>
      </c>
      <c r="J26" s="413">
        <f t="shared" si="9"/>
        <v>0</v>
      </c>
      <c r="K26" s="410">
        <f t="shared" si="9"/>
        <v>14</v>
      </c>
    </row>
    <row r="27" spans="1:11">
      <c r="A27" s="57" t="s">
        <v>54</v>
      </c>
      <c r="B27" s="27" t="s">
        <v>202</v>
      </c>
      <c r="C27" s="73" t="s">
        <v>55</v>
      </c>
      <c r="D27" s="30">
        <f>1.08/1.18</f>
        <v>0.91525423728813571</v>
      </c>
      <c r="E27" s="30" t="s">
        <v>48</v>
      </c>
      <c r="F27" s="401">
        <f>1.08/1.18</f>
        <v>0.91525423728813571</v>
      </c>
      <c r="G27" s="437">
        <v>0.8</v>
      </c>
      <c r="H27" s="401" t="s">
        <v>48</v>
      </c>
      <c r="I27" s="399"/>
      <c r="J27" s="401" t="s">
        <v>48</v>
      </c>
      <c r="K27" s="402" t="s">
        <v>48</v>
      </c>
    </row>
    <row r="28" spans="1:11">
      <c r="A28" s="57" t="s">
        <v>56</v>
      </c>
      <c r="B28" s="27" t="s">
        <v>203</v>
      </c>
      <c r="C28" s="73" t="s">
        <v>57</v>
      </c>
      <c r="D28" s="30">
        <f>1.133/1.18</f>
        <v>0.96016949152542375</v>
      </c>
      <c r="E28" s="30" t="s">
        <v>48</v>
      </c>
      <c r="F28" s="401">
        <f>1.133/1.18</f>
        <v>0.96016949152542375</v>
      </c>
      <c r="G28" s="437">
        <v>0.5</v>
      </c>
      <c r="H28" s="401" t="s">
        <v>48</v>
      </c>
      <c r="I28" s="399"/>
      <c r="J28" s="401" t="s">
        <v>48</v>
      </c>
      <c r="K28" s="402" t="s">
        <v>48</v>
      </c>
    </row>
    <row r="29" spans="1:11" ht="25.5">
      <c r="A29" s="57" t="s">
        <v>58</v>
      </c>
      <c r="B29" s="27" t="s">
        <v>232</v>
      </c>
      <c r="C29" s="73" t="s">
        <v>59</v>
      </c>
      <c r="D29" s="30">
        <f>6.814/1.18</f>
        <v>5.774576271186441</v>
      </c>
      <c r="E29" s="30" t="s">
        <v>48</v>
      </c>
      <c r="F29" s="401">
        <f>6.814/1.18</f>
        <v>5.774576271186441</v>
      </c>
      <c r="G29" s="437">
        <v>0.05</v>
      </c>
      <c r="H29" s="401" t="s">
        <v>48</v>
      </c>
      <c r="I29" s="399"/>
      <c r="J29" s="401" t="s">
        <v>48</v>
      </c>
      <c r="K29" s="402">
        <v>14</v>
      </c>
    </row>
    <row r="30" spans="1:11">
      <c r="A30" s="70" t="s">
        <v>60</v>
      </c>
      <c r="B30" s="72" t="s">
        <v>61</v>
      </c>
      <c r="C30" s="67" t="s">
        <v>29</v>
      </c>
      <c r="D30" s="29">
        <f>SUM(D31:D36)</f>
        <v>12.099152542372881</v>
      </c>
      <c r="E30" s="37"/>
      <c r="F30" s="413">
        <f>SUM(F31:F36)</f>
        <v>12.099152542372881</v>
      </c>
      <c r="G30" s="413">
        <f>SUM(G31:G36)</f>
        <v>0</v>
      </c>
      <c r="H30" s="413">
        <f t="shared" ref="H30:K30" si="10">SUM(H31:H36)</f>
        <v>0</v>
      </c>
      <c r="I30" s="413">
        <f t="shared" si="10"/>
        <v>0</v>
      </c>
      <c r="J30" s="413">
        <f t="shared" si="10"/>
        <v>0</v>
      </c>
      <c r="K30" s="410">
        <f t="shared" si="10"/>
        <v>18</v>
      </c>
    </row>
    <row r="31" spans="1:11">
      <c r="A31" s="57" t="s">
        <v>62</v>
      </c>
      <c r="B31" s="27" t="s">
        <v>204</v>
      </c>
      <c r="C31" s="73" t="s">
        <v>63</v>
      </c>
      <c r="D31" s="30">
        <f>2.368/1.18</f>
        <v>2.006779661016949</v>
      </c>
      <c r="E31" s="30" t="s">
        <v>48</v>
      </c>
      <c r="F31" s="401">
        <f>2.368/1.18</f>
        <v>2.006779661016949</v>
      </c>
      <c r="G31" s="399" t="s">
        <v>48</v>
      </c>
      <c r="H31" s="401" t="s">
        <v>48</v>
      </c>
      <c r="I31" s="399" t="s">
        <v>48</v>
      </c>
      <c r="J31" s="401" t="s">
        <v>48</v>
      </c>
      <c r="K31" s="402">
        <v>3</v>
      </c>
    </row>
    <row r="32" spans="1:11">
      <c r="A32" s="57" t="s">
        <v>64</v>
      </c>
      <c r="B32" s="27" t="s">
        <v>205</v>
      </c>
      <c r="C32" s="73" t="s">
        <v>65</v>
      </c>
      <c r="D32" s="30">
        <f>2.368/1.18</f>
        <v>2.006779661016949</v>
      </c>
      <c r="E32" s="30" t="s">
        <v>48</v>
      </c>
      <c r="F32" s="401">
        <f>2.368/1.18</f>
        <v>2.006779661016949</v>
      </c>
      <c r="G32" s="399" t="s">
        <v>48</v>
      </c>
      <c r="H32" s="401" t="s">
        <v>48</v>
      </c>
      <c r="I32" s="399" t="s">
        <v>48</v>
      </c>
      <c r="J32" s="401" t="s">
        <v>48</v>
      </c>
      <c r="K32" s="402">
        <v>3</v>
      </c>
    </row>
    <row r="33" spans="1:11">
      <c r="A33" s="57" t="s">
        <v>66</v>
      </c>
      <c r="B33" s="27" t="s">
        <v>206</v>
      </c>
      <c r="C33" s="73" t="s">
        <v>67</v>
      </c>
      <c r="D33" s="30">
        <f>2.368/1.18</f>
        <v>2.006779661016949</v>
      </c>
      <c r="E33" s="30" t="s">
        <v>48</v>
      </c>
      <c r="F33" s="401">
        <f>2.368/1.18</f>
        <v>2.006779661016949</v>
      </c>
      <c r="G33" s="399" t="s">
        <v>48</v>
      </c>
      <c r="H33" s="401" t="s">
        <v>48</v>
      </c>
      <c r="I33" s="399" t="s">
        <v>48</v>
      </c>
      <c r="J33" s="401" t="s">
        <v>48</v>
      </c>
      <c r="K33" s="402">
        <v>3</v>
      </c>
    </row>
    <row r="34" spans="1:11">
      <c r="A34" s="57" t="s">
        <v>68</v>
      </c>
      <c r="B34" s="27" t="s">
        <v>207</v>
      </c>
      <c r="C34" s="73" t="s">
        <v>69</v>
      </c>
      <c r="D34" s="30">
        <f>2.368/1.18</f>
        <v>2.006779661016949</v>
      </c>
      <c r="E34" s="30" t="s">
        <v>48</v>
      </c>
      <c r="F34" s="401">
        <f>2.368/1.18</f>
        <v>2.006779661016949</v>
      </c>
      <c r="G34" s="399" t="s">
        <v>48</v>
      </c>
      <c r="H34" s="401" t="s">
        <v>48</v>
      </c>
      <c r="I34" s="399" t="s">
        <v>48</v>
      </c>
      <c r="J34" s="401" t="s">
        <v>48</v>
      </c>
      <c r="K34" s="402">
        <v>3</v>
      </c>
    </row>
    <row r="35" spans="1:11">
      <c r="A35" s="57" t="s">
        <v>70</v>
      </c>
      <c r="B35" s="27" t="s">
        <v>208</v>
      </c>
      <c r="C35" s="73" t="s">
        <v>71</v>
      </c>
      <c r="D35" s="30">
        <f>2.368/1.18</f>
        <v>2.006779661016949</v>
      </c>
      <c r="E35" s="30" t="s">
        <v>48</v>
      </c>
      <c r="F35" s="401">
        <f>2.368/1.18</f>
        <v>2.006779661016949</v>
      </c>
      <c r="G35" s="399" t="s">
        <v>48</v>
      </c>
      <c r="H35" s="401" t="s">
        <v>48</v>
      </c>
      <c r="I35" s="399" t="s">
        <v>48</v>
      </c>
      <c r="J35" s="401" t="s">
        <v>48</v>
      </c>
      <c r="K35" s="402">
        <v>3</v>
      </c>
    </row>
    <row r="36" spans="1:11">
      <c r="A36" s="57" t="s">
        <v>72</v>
      </c>
      <c r="B36" s="27" t="s">
        <v>209</v>
      </c>
      <c r="C36" s="73" t="s">
        <v>73</v>
      </c>
      <c r="D36" s="30">
        <f>2.437/1.18</f>
        <v>2.0652542372881357</v>
      </c>
      <c r="E36" s="30" t="s">
        <v>48</v>
      </c>
      <c r="F36" s="401">
        <f>2.437/1.18</f>
        <v>2.0652542372881357</v>
      </c>
      <c r="G36" s="399" t="s">
        <v>48</v>
      </c>
      <c r="H36" s="401" t="s">
        <v>48</v>
      </c>
      <c r="I36" s="399" t="s">
        <v>48</v>
      </c>
      <c r="J36" s="401" t="s">
        <v>48</v>
      </c>
      <c r="K36" s="402">
        <v>3</v>
      </c>
    </row>
    <row r="37" spans="1:11">
      <c r="A37" s="71" t="s">
        <v>74</v>
      </c>
      <c r="B37" s="72" t="s">
        <v>75</v>
      </c>
      <c r="C37" s="67" t="s">
        <v>29</v>
      </c>
      <c r="D37" s="29">
        <f>D38+D48</f>
        <v>9.994067796610171</v>
      </c>
      <c r="E37" s="37"/>
      <c r="F37" s="413">
        <f>F38+F48</f>
        <v>9.994067796610171</v>
      </c>
      <c r="G37" s="413">
        <f t="shared" ref="G37:K37" si="11">G38+G48</f>
        <v>0</v>
      </c>
      <c r="H37" s="413">
        <f t="shared" si="11"/>
        <v>0</v>
      </c>
      <c r="I37" s="413">
        <f t="shared" si="11"/>
        <v>0</v>
      </c>
      <c r="J37" s="413">
        <f t="shared" si="11"/>
        <v>0</v>
      </c>
      <c r="K37" s="410">
        <f t="shared" si="11"/>
        <v>3</v>
      </c>
    </row>
    <row r="38" spans="1:11">
      <c r="A38" s="57" t="s">
        <v>76</v>
      </c>
      <c r="B38" s="74" t="s">
        <v>77</v>
      </c>
      <c r="C38" s="73" t="s">
        <v>29</v>
      </c>
      <c r="D38" s="30">
        <f>D39+D43</f>
        <v>0.98474576271186454</v>
      </c>
      <c r="E38" s="40"/>
      <c r="F38" s="401">
        <f>F39+F43</f>
        <v>0.98474576271186454</v>
      </c>
      <c r="G38" s="401"/>
      <c r="H38" s="402"/>
      <c r="I38" s="401"/>
      <c r="J38" s="402"/>
      <c r="K38" s="402"/>
    </row>
    <row r="39" spans="1:11">
      <c r="A39" s="70" t="s">
        <v>78</v>
      </c>
      <c r="B39" s="72" t="s">
        <v>44</v>
      </c>
      <c r="C39" s="67" t="s">
        <v>29</v>
      </c>
      <c r="D39" s="29">
        <f>SUM(D40:D42)</f>
        <v>0.16186440677966102</v>
      </c>
      <c r="E39" s="37"/>
      <c r="F39" s="413">
        <f>SUM(F40:F42)</f>
        <v>0.16186440677966102</v>
      </c>
      <c r="G39" s="413">
        <f t="shared" ref="G39:K39" si="12">SUM(G40:G42)</f>
        <v>0</v>
      </c>
      <c r="H39" s="413">
        <f t="shared" si="12"/>
        <v>0</v>
      </c>
      <c r="I39" s="413">
        <f t="shared" si="12"/>
        <v>0</v>
      </c>
      <c r="J39" s="413">
        <f t="shared" si="12"/>
        <v>0</v>
      </c>
      <c r="K39" s="410">
        <f t="shared" si="12"/>
        <v>3</v>
      </c>
    </row>
    <row r="40" spans="1:11">
      <c r="A40" s="75" t="s">
        <v>79</v>
      </c>
      <c r="B40" s="27" t="s">
        <v>80</v>
      </c>
      <c r="C40" s="73" t="s">
        <v>81</v>
      </c>
      <c r="D40" s="30">
        <f>0.052/1.18</f>
        <v>4.4067796610169491E-2</v>
      </c>
      <c r="E40" s="55" t="s">
        <v>48</v>
      </c>
      <c r="F40" s="401">
        <f>0.052/1.18</f>
        <v>4.4067796610169491E-2</v>
      </c>
      <c r="G40" s="401"/>
      <c r="H40" s="405" t="s">
        <v>48</v>
      </c>
      <c r="I40" s="401"/>
      <c r="J40" s="405" t="s">
        <v>48</v>
      </c>
      <c r="K40" s="402">
        <v>1</v>
      </c>
    </row>
    <row r="41" spans="1:11">
      <c r="A41" s="75" t="s">
        <v>82</v>
      </c>
      <c r="B41" s="27" t="s">
        <v>83</v>
      </c>
      <c r="C41" s="73" t="s">
        <v>84</v>
      </c>
      <c r="D41" s="30">
        <f>0.072/1.18</f>
        <v>6.1016949152542369E-2</v>
      </c>
      <c r="E41" s="55" t="s">
        <v>48</v>
      </c>
      <c r="F41" s="401">
        <f>0.072/1.18</f>
        <v>6.1016949152542369E-2</v>
      </c>
      <c r="G41" s="401"/>
      <c r="H41" s="405" t="s">
        <v>48</v>
      </c>
      <c r="I41" s="401"/>
      <c r="J41" s="405" t="s">
        <v>48</v>
      </c>
      <c r="K41" s="402">
        <v>1</v>
      </c>
    </row>
    <row r="42" spans="1:11">
      <c r="A42" s="75" t="s">
        <v>85</v>
      </c>
      <c r="B42" s="27" t="s">
        <v>86</v>
      </c>
      <c r="C42" s="73" t="s">
        <v>87</v>
      </c>
      <c r="D42" s="30">
        <f>0.067/1.18</f>
        <v>5.6779661016949159E-2</v>
      </c>
      <c r="E42" s="55" t="s">
        <v>48</v>
      </c>
      <c r="F42" s="401">
        <f>0.067/1.18</f>
        <v>5.6779661016949159E-2</v>
      </c>
      <c r="G42" s="401"/>
      <c r="H42" s="405" t="s">
        <v>48</v>
      </c>
      <c r="I42" s="401"/>
      <c r="J42" s="405" t="s">
        <v>48</v>
      </c>
      <c r="K42" s="402">
        <v>1</v>
      </c>
    </row>
    <row r="43" spans="1:11">
      <c r="A43" s="70" t="s">
        <v>88</v>
      </c>
      <c r="B43" s="68" t="s">
        <v>61</v>
      </c>
      <c r="C43" s="67" t="s">
        <v>29</v>
      </c>
      <c r="D43" s="29">
        <f>SUM(D44:D47)</f>
        <v>0.82288135593220346</v>
      </c>
      <c r="E43" s="37"/>
      <c r="F43" s="413">
        <f>SUM(F44:F47)</f>
        <v>0.82288135593220346</v>
      </c>
      <c r="G43" s="413">
        <f t="shared" ref="G43:K43" si="13">SUM(G44:G47)</f>
        <v>0</v>
      </c>
      <c r="H43" s="413">
        <f t="shared" si="13"/>
        <v>0</v>
      </c>
      <c r="I43" s="413">
        <f t="shared" si="13"/>
        <v>0</v>
      </c>
      <c r="J43" s="413">
        <f t="shared" si="13"/>
        <v>0</v>
      </c>
      <c r="K43" s="410">
        <f t="shared" si="13"/>
        <v>4</v>
      </c>
    </row>
    <row r="44" spans="1:11" ht="25.5">
      <c r="A44" s="75" t="s">
        <v>89</v>
      </c>
      <c r="B44" s="27" t="s">
        <v>90</v>
      </c>
      <c r="C44" s="73" t="s">
        <v>91</v>
      </c>
      <c r="D44" s="30">
        <f>0.125/1.18</f>
        <v>0.10593220338983052</v>
      </c>
      <c r="E44" s="30" t="s">
        <v>48</v>
      </c>
      <c r="F44" s="401">
        <f>0.125/1.18</f>
        <v>0.10593220338983052</v>
      </c>
      <c r="G44" s="401"/>
      <c r="H44" s="401" t="s">
        <v>48</v>
      </c>
      <c r="I44" s="401"/>
      <c r="J44" s="401" t="s">
        <v>48</v>
      </c>
      <c r="K44" s="402">
        <v>1</v>
      </c>
    </row>
    <row r="45" spans="1:11">
      <c r="A45" s="75" t="s">
        <v>92</v>
      </c>
      <c r="B45" s="27" t="s">
        <v>93</v>
      </c>
      <c r="C45" s="73" t="s">
        <v>94</v>
      </c>
      <c r="D45" s="30">
        <f>0.491/1.18</f>
        <v>0.41610169491525423</v>
      </c>
      <c r="E45" s="30" t="s">
        <v>48</v>
      </c>
      <c r="F45" s="401">
        <f>0.491/1.18</f>
        <v>0.41610169491525423</v>
      </c>
      <c r="G45" s="401"/>
      <c r="H45" s="401" t="s">
        <v>48</v>
      </c>
      <c r="I45" s="401"/>
      <c r="J45" s="401" t="s">
        <v>48</v>
      </c>
      <c r="K45" s="402">
        <v>1</v>
      </c>
    </row>
    <row r="46" spans="1:11" ht="25.5">
      <c r="A46" s="75" t="s">
        <v>95</v>
      </c>
      <c r="B46" s="27" t="s">
        <v>96</v>
      </c>
      <c r="C46" s="73" t="s">
        <v>97</v>
      </c>
      <c r="D46" s="30">
        <f>0.125/1.18</f>
        <v>0.10593220338983052</v>
      </c>
      <c r="E46" s="30" t="s">
        <v>48</v>
      </c>
      <c r="F46" s="401">
        <f>0.125/1.18</f>
        <v>0.10593220338983052</v>
      </c>
      <c r="G46" s="401"/>
      <c r="H46" s="401" t="s">
        <v>48</v>
      </c>
      <c r="I46" s="401"/>
      <c r="J46" s="401" t="s">
        <v>48</v>
      </c>
      <c r="K46" s="402">
        <v>1</v>
      </c>
    </row>
    <row r="47" spans="1:11">
      <c r="A47" s="75" t="s">
        <v>98</v>
      </c>
      <c r="B47" s="27" t="s">
        <v>99</v>
      </c>
      <c r="C47" s="73" t="s">
        <v>100</v>
      </c>
      <c r="D47" s="30">
        <f>0.23/1.18</f>
        <v>0.19491525423728814</v>
      </c>
      <c r="E47" s="30" t="s">
        <v>48</v>
      </c>
      <c r="F47" s="401">
        <f>0.23/1.18</f>
        <v>0.19491525423728814</v>
      </c>
      <c r="G47" s="401"/>
      <c r="H47" s="401" t="s">
        <v>48</v>
      </c>
      <c r="I47" s="401"/>
      <c r="J47" s="401" t="s">
        <v>48</v>
      </c>
      <c r="K47" s="402">
        <v>1</v>
      </c>
    </row>
    <row r="48" spans="1:11">
      <c r="A48" s="71" t="s">
        <v>101</v>
      </c>
      <c r="B48" s="72" t="s">
        <v>102</v>
      </c>
      <c r="C48" s="67" t="s">
        <v>29</v>
      </c>
      <c r="D48" s="29">
        <f>D49+D52</f>
        <v>9.0093220338983055</v>
      </c>
      <c r="E48" s="37"/>
      <c r="F48" s="413">
        <f>F49+F52</f>
        <v>9.0093220338983055</v>
      </c>
      <c r="G48" s="413">
        <f t="shared" ref="G48:K48" si="14">G49+G52</f>
        <v>0</v>
      </c>
      <c r="H48" s="413">
        <f t="shared" si="14"/>
        <v>0</v>
      </c>
      <c r="I48" s="413">
        <f t="shared" si="14"/>
        <v>0</v>
      </c>
      <c r="J48" s="413">
        <f t="shared" si="14"/>
        <v>0</v>
      </c>
      <c r="K48" s="410">
        <f t="shared" si="14"/>
        <v>3</v>
      </c>
    </row>
    <row r="49" spans="1:11">
      <c r="A49" s="70" t="s">
        <v>103</v>
      </c>
      <c r="B49" s="68" t="s">
        <v>44</v>
      </c>
      <c r="C49" s="67" t="s">
        <v>29</v>
      </c>
      <c r="D49" s="29">
        <f>D50+D51</f>
        <v>4.8398305084745763</v>
      </c>
      <c r="E49" s="37"/>
      <c r="F49" s="413">
        <f>F50+F51</f>
        <v>4.8398305084745763</v>
      </c>
      <c r="G49" s="413">
        <f t="shared" ref="G49:K49" si="15">G50+G51</f>
        <v>0</v>
      </c>
      <c r="H49" s="413">
        <v>0</v>
      </c>
      <c r="I49" s="413">
        <f t="shared" si="15"/>
        <v>0</v>
      </c>
      <c r="J49" s="413">
        <v>0</v>
      </c>
      <c r="K49" s="410">
        <f t="shared" si="15"/>
        <v>2</v>
      </c>
    </row>
    <row r="50" spans="1:11">
      <c r="A50" s="57" t="s">
        <v>104</v>
      </c>
      <c r="B50" s="27" t="s">
        <v>105</v>
      </c>
      <c r="C50" s="73" t="s">
        <v>106</v>
      </c>
      <c r="D50" s="30">
        <f>(0.703+0.736)/1.18</f>
        <v>1.2194915254237289</v>
      </c>
      <c r="E50" s="55" t="s">
        <v>48</v>
      </c>
      <c r="F50" s="401">
        <f>(0.703+0.736)/1.18</f>
        <v>1.2194915254237289</v>
      </c>
      <c r="G50" s="401"/>
      <c r="H50" s="405" t="s">
        <v>48</v>
      </c>
      <c r="I50" s="401"/>
      <c r="J50" s="405" t="s">
        <v>48</v>
      </c>
      <c r="K50" s="402">
        <v>1</v>
      </c>
    </row>
    <row r="51" spans="1:11" ht="33" customHeight="1">
      <c r="A51" s="76" t="s">
        <v>107</v>
      </c>
      <c r="B51" s="33" t="s">
        <v>108</v>
      </c>
      <c r="C51" s="73" t="s">
        <v>109</v>
      </c>
      <c r="D51" s="30">
        <f>4.272/1.18</f>
        <v>3.6203389830508477</v>
      </c>
      <c r="E51" s="55" t="s">
        <v>48</v>
      </c>
      <c r="F51" s="401">
        <f>4.272/1.18</f>
        <v>3.6203389830508477</v>
      </c>
      <c r="G51" s="401"/>
      <c r="H51" s="405" t="s">
        <v>48</v>
      </c>
      <c r="I51" s="401"/>
      <c r="J51" s="405" t="s">
        <v>48</v>
      </c>
      <c r="K51" s="402">
        <v>1</v>
      </c>
    </row>
    <row r="52" spans="1:11">
      <c r="A52" s="70" t="s">
        <v>110</v>
      </c>
      <c r="B52" s="68" t="s">
        <v>61</v>
      </c>
      <c r="C52" s="67" t="s">
        <v>29</v>
      </c>
      <c r="D52" s="29">
        <f>SUM(D53:D53)</f>
        <v>4.1694915254237293</v>
      </c>
      <c r="E52" s="37"/>
      <c r="F52" s="413">
        <f>SUM(F53:F53)</f>
        <v>4.1694915254237293</v>
      </c>
      <c r="G52" s="413">
        <f t="shared" ref="G52:K52" si="16">SUM(G53:G53)</f>
        <v>0</v>
      </c>
      <c r="H52" s="413">
        <f t="shared" si="16"/>
        <v>0</v>
      </c>
      <c r="I52" s="413">
        <f t="shared" si="16"/>
        <v>0</v>
      </c>
      <c r="J52" s="413">
        <f t="shared" si="16"/>
        <v>0</v>
      </c>
      <c r="K52" s="410">
        <f t="shared" si="16"/>
        <v>1</v>
      </c>
    </row>
    <row r="53" spans="1:11">
      <c r="A53" s="57" t="s">
        <v>111</v>
      </c>
      <c r="B53" s="27" t="s">
        <v>112</v>
      </c>
      <c r="C53" s="73" t="s">
        <v>113</v>
      </c>
      <c r="D53" s="30">
        <f>4.92/1.18</f>
        <v>4.1694915254237293</v>
      </c>
      <c r="E53" s="55" t="s">
        <v>48</v>
      </c>
      <c r="F53" s="401">
        <f>4.92/1.18</f>
        <v>4.1694915254237293</v>
      </c>
      <c r="G53" s="401"/>
      <c r="H53" s="405" t="s">
        <v>48</v>
      </c>
      <c r="I53" s="401"/>
      <c r="J53" s="405" t="s">
        <v>48</v>
      </c>
      <c r="K53" s="402">
        <v>1</v>
      </c>
    </row>
    <row r="54" spans="1:11" s="28" customFormat="1" ht="15" customHeight="1">
      <c r="B54" s="251"/>
      <c r="C54" s="251"/>
      <c r="D54" s="251"/>
      <c r="E54" s="251"/>
      <c r="F54" s="251"/>
      <c r="G54" s="251"/>
      <c r="H54" s="251"/>
      <c r="I54" s="251"/>
      <c r="J54" s="251"/>
      <c r="K54" s="251"/>
    </row>
  </sheetData>
  <mergeCells count="11">
    <mergeCell ref="B54:K54"/>
    <mergeCell ref="I1:K1"/>
    <mergeCell ref="D2:K2"/>
    <mergeCell ref="D10:D11"/>
    <mergeCell ref="F10:K10"/>
    <mergeCell ref="E9:K9"/>
    <mergeCell ref="A7:A11"/>
    <mergeCell ref="B7:B11"/>
    <mergeCell ref="C7:C11"/>
    <mergeCell ref="D7:D9"/>
    <mergeCell ref="E7:K8"/>
  </mergeCells>
  <conditionalFormatting sqref="B51">
    <cfRule type="cellIs" dxfId="2" priority="1" stopIfTrue="1" operator="equal">
      <formula>0</formula>
    </cfRule>
  </conditionalFormatting>
  <pageMargins left="0.78740157480314965" right="0" top="0.78740157480314965" bottom="0" header="0" footer="0"/>
  <pageSetup paperSize="9" scale="49" orientation="portrait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U55"/>
  <sheetViews>
    <sheetView view="pageBreakPreview" topLeftCell="A4" zoomScale="70" zoomScaleNormal="75" zoomScaleSheetLayoutView="70" workbookViewId="0">
      <selection activeCell="D14" sqref="D14:I54"/>
    </sheetView>
  </sheetViews>
  <sheetFormatPr defaultRowHeight="15.75"/>
  <cols>
    <col min="1" max="1" width="12" style="1" customWidth="1"/>
    <col min="2" max="2" width="68.125" style="1" customWidth="1"/>
    <col min="3" max="3" width="25.25" style="1" customWidth="1"/>
    <col min="4" max="6" width="5.75" style="1" bestFit="1" customWidth="1"/>
    <col min="7" max="7" width="7.75" style="1" bestFit="1" customWidth="1"/>
    <col min="8" max="9" width="5.75" style="1" bestFit="1" customWidth="1"/>
    <col min="10" max="16384" width="9" style="1"/>
  </cols>
  <sheetData>
    <row r="1" spans="1:21" ht="13.5" customHeight="1">
      <c r="B1" s="43"/>
      <c r="C1" s="43"/>
      <c r="F1" s="231" t="s">
        <v>222</v>
      </c>
      <c r="G1" s="231"/>
      <c r="H1" s="231"/>
      <c r="I1" s="231"/>
      <c r="J1" s="43"/>
      <c r="P1" s="42"/>
      <c r="Q1" s="42"/>
    </row>
    <row r="2" spans="1:21" ht="13.5" customHeight="1">
      <c r="C2" s="232" t="s">
        <v>211</v>
      </c>
      <c r="D2" s="232"/>
      <c r="E2" s="232"/>
      <c r="F2" s="232"/>
      <c r="G2" s="232"/>
      <c r="H2" s="232"/>
      <c r="I2" s="232"/>
      <c r="K2" s="43"/>
      <c r="L2" s="43"/>
      <c r="M2" s="43"/>
      <c r="N2" s="43"/>
      <c r="O2" s="43"/>
      <c r="P2" s="43"/>
      <c r="Q2" s="43"/>
    </row>
    <row r="3" spans="1:21" ht="18.75">
      <c r="G3" s="48"/>
      <c r="L3" s="48"/>
    </row>
    <row r="4" spans="1:21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L4" s="44"/>
    </row>
    <row r="5" spans="1:21" ht="33.75" customHeight="1">
      <c r="A5" s="258" t="s">
        <v>228</v>
      </c>
      <c r="B5" s="259"/>
      <c r="C5" s="259"/>
      <c r="D5" s="259"/>
      <c r="E5" s="259"/>
      <c r="F5" s="259"/>
      <c r="G5" s="259"/>
      <c r="H5" s="259"/>
      <c r="I5" s="259"/>
    </row>
    <row r="6" spans="1:21">
      <c r="A6" s="257" t="s">
        <v>212</v>
      </c>
      <c r="B6" s="257"/>
      <c r="C6" s="257"/>
      <c r="D6" s="257"/>
      <c r="E6" s="257"/>
      <c r="F6" s="257"/>
      <c r="G6" s="257"/>
      <c r="H6" s="257"/>
      <c r="I6" s="257"/>
    </row>
    <row r="7" spans="1:21">
      <c r="A7" s="4"/>
      <c r="B7" s="4"/>
      <c r="C7" s="4"/>
      <c r="D7" s="4"/>
      <c r="E7" s="4"/>
      <c r="F7" s="4"/>
      <c r="G7" s="4"/>
      <c r="H7" s="4"/>
      <c r="I7" s="4"/>
    </row>
    <row r="8" spans="1:21" ht="38.25" customHeight="1">
      <c r="A8" s="246" t="s">
        <v>1</v>
      </c>
      <c r="B8" s="246" t="s">
        <v>2</v>
      </c>
      <c r="C8" s="246" t="s">
        <v>3</v>
      </c>
      <c r="D8" s="247" t="s">
        <v>231</v>
      </c>
      <c r="E8" s="248"/>
      <c r="F8" s="248"/>
      <c r="G8" s="248"/>
      <c r="H8" s="248"/>
      <c r="I8" s="261"/>
    </row>
    <row r="9" spans="1:21" ht="15.75" customHeight="1">
      <c r="A9" s="246"/>
      <c r="B9" s="246"/>
      <c r="C9" s="246"/>
      <c r="D9" s="262"/>
      <c r="E9" s="263"/>
      <c r="F9" s="263"/>
      <c r="G9" s="263"/>
      <c r="H9" s="263"/>
      <c r="I9" s="264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</row>
    <row r="10" spans="1:21">
      <c r="A10" s="246"/>
      <c r="B10" s="246"/>
      <c r="C10" s="246"/>
      <c r="D10" s="249"/>
      <c r="E10" s="250"/>
      <c r="F10" s="250"/>
      <c r="G10" s="250"/>
      <c r="H10" s="250"/>
      <c r="I10" s="265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</row>
    <row r="11" spans="1:21" ht="39" customHeight="1">
      <c r="A11" s="246"/>
      <c r="B11" s="246"/>
      <c r="C11" s="246"/>
      <c r="D11" s="252" t="s">
        <v>229</v>
      </c>
      <c r="E11" s="252"/>
      <c r="F11" s="252"/>
      <c r="G11" s="252"/>
      <c r="H11" s="252"/>
      <c r="I11" s="252"/>
      <c r="J11" s="255"/>
      <c r="K11" s="255"/>
      <c r="L11" s="255"/>
      <c r="M11" s="255"/>
      <c r="N11" s="255"/>
      <c r="O11" s="256"/>
      <c r="P11" s="256"/>
      <c r="Q11" s="256"/>
      <c r="R11" s="256"/>
      <c r="S11" s="256"/>
      <c r="T11" s="256"/>
      <c r="U11" s="256"/>
    </row>
    <row r="12" spans="1:21" ht="54.75" customHeight="1">
      <c r="A12" s="246"/>
      <c r="B12" s="246"/>
      <c r="C12" s="246"/>
      <c r="D12" s="64" t="s">
        <v>178</v>
      </c>
      <c r="E12" s="64" t="s">
        <v>165</v>
      </c>
      <c r="F12" s="64" t="s">
        <v>166</v>
      </c>
      <c r="G12" s="53" t="s">
        <v>167</v>
      </c>
      <c r="H12" s="64" t="s">
        <v>168</v>
      </c>
      <c r="I12" s="64" t="s">
        <v>169</v>
      </c>
      <c r="J12" s="78"/>
      <c r="K12" s="21"/>
      <c r="L12" s="21"/>
      <c r="M12" s="21"/>
      <c r="N12" s="78"/>
      <c r="O12" s="78"/>
      <c r="P12" s="78"/>
      <c r="Q12" s="78"/>
      <c r="R12" s="21"/>
      <c r="S12" s="21"/>
      <c r="T12" s="21"/>
      <c r="U12" s="78"/>
    </row>
    <row r="13" spans="1:21">
      <c r="A13" s="65">
        <v>1</v>
      </c>
      <c r="B13" s="65">
        <v>2</v>
      </c>
      <c r="C13" s="65">
        <v>3</v>
      </c>
      <c r="D13" s="66" t="s">
        <v>179</v>
      </c>
      <c r="E13" s="66" t="s">
        <v>180</v>
      </c>
      <c r="F13" s="66" t="s">
        <v>181</v>
      </c>
      <c r="G13" s="66" t="s">
        <v>182</v>
      </c>
      <c r="H13" s="66" t="s">
        <v>183</v>
      </c>
      <c r="I13" s="66" t="s">
        <v>184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21">
      <c r="A14" s="37"/>
      <c r="B14" s="68" t="s">
        <v>28</v>
      </c>
      <c r="C14" s="69" t="s">
        <v>29</v>
      </c>
      <c r="D14" s="413"/>
      <c r="E14" s="413"/>
      <c r="F14" s="413"/>
      <c r="G14" s="413"/>
      <c r="H14" s="413"/>
      <c r="I14" s="413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>
      <c r="A15" s="37"/>
      <c r="B15" s="68" t="s">
        <v>30</v>
      </c>
      <c r="C15" s="67" t="s">
        <v>29</v>
      </c>
      <c r="D15" s="413"/>
      <c r="E15" s="413"/>
      <c r="F15" s="413"/>
      <c r="G15" s="413"/>
      <c r="H15" s="413"/>
      <c r="I15" s="413"/>
    </row>
    <row r="16" spans="1:21">
      <c r="A16" s="37"/>
      <c r="B16" s="68" t="s">
        <v>31</v>
      </c>
      <c r="C16" s="67" t="s">
        <v>29</v>
      </c>
      <c r="D16" s="410"/>
      <c r="E16" s="413"/>
      <c r="F16" s="413"/>
      <c r="G16" s="413"/>
      <c r="H16" s="413"/>
      <c r="I16" s="413"/>
    </row>
    <row r="17" spans="1:9">
      <c r="A17" s="70">
        <v>1</v>
      </c>
      <c r="B17" s="68" t="s">
        <v>32</v>
      </c>
      <c r="C17" s="67" t="s">
        <v>29</v>
      </c>
      <c r="D17" s="410"/>
      <c r="E17" s="413"/>
      <c r="F17" s="413"/>
      <c r="G17" s="413"/>
      <c r="H17" s="413"/>
      <c r="I17" s="413"/>
    </row>
    <row r="18" spans="1:9">
      <c r="A18" s="71" t="s">
        <v>33</v>
      </c>
      <c r="B18" s="68" t="s">
        <v>34</v>
      </c>
      <c r="C18" s="67" t="s">
        <v>29</v>
      </c>
      <c r="D18" s="410"/>
      <c r="E18" s="413"/>
      <c r="F18" s="413"/>
      <c r="G18" s="413"/>
      <c r="H18" s="413"/>
      <c r="I18" s="413"/>
    </row>
    <row r="19" spans="1:9">
      <c r="A19" s="71" t="s">
        <v>35</v>
      </c>
      <c r="B19" s="72" t="s">
        <v>36</v>
      </c>
      <c r="C19" s="67" t="s">
        <v>29</v>
      </c>
      <c r="D19" s="410"/>
      <c r="E19" s="413"/>
      <c r="F19" s="413"/>
      <c r="G19" s="413"/>
      <c r="H19" s="413"/>
      <c r="I19" s="413"/>
    </row>
    <row r="20" spans="1:9">
      <c r="A20" s="71" t="s">
        <v>37</v>
      </c>
      <c r="B20" s="72" t="s">
        <v>38</v>
      </c>
      <c r="C20" s="67" t="s">
        <v>29</v>
      </c>
      <c r="D20" s="410"/>
      <c r="E20" s="413"/>
      <c r="F20" s="413"/>
      <c r="G20" s="413"/>
      <c r="H20" s="413"/>
      <c r="I20" s="413"/>
    </row>
    <row r="21" spans="1:9">
      <c r="A21" s="71" t="s">
        <v>39</v>
      </c>
      <c r="B21" s="72" t="s">
        <v>40</v>
      </c>
      <c r="C21" s="67" t="s">
        <v>29</v>
      </c>
      <c r="D21" s="410"/>
      <c r="E21" s="413"/>
      <c r="F21" s="413"/>
      <c r="G21" s="413"/>
      <c r="H21" s="413"/>
      <c r="I21" s="413"/>
    </row>
    <row r="22" spans="1:9">
      <c r="A22" s="70" t="s">
        <v>41</v>
      </c>
      <c r="B22" s="72" t="s">
        <v>42</v>
      </c>
      <c r="C22" s="67" t="s">
        <v>29</v>
      </c>
      <c r="D22" s="402"/>
      <c r="E22" s="401"/>
      <c r="F22" s="401"/>
      <c r="G22" s="401"/>
      <c r="H22" s="401"/>
      <c r="I22" s="401"/>
    </row>
    <row r="23" spans="1:9">
      <c r="A23" s="70" t="s">
        <v>43</v>
      </c>
      <c r="B23" s="72" t="s">
        <v>44</v>
      </c>
      <c r="C23" s="73" t="s">
        <v>29</v>
      </c>
      <c r="D23" s="402"/>
      <c r="E23" s="401"/>
      <c r="F23" s="401"/>
      <c r="G23" s="401"/>
      <c r="H23" s="401"/>
      <c r="I23" s="401"/>
    </row>
    <row r="24" spans="1:9">
      <c r="A24" s="57" t="s">
        <v>45</v>
      </c>
      <c r="B24" s="74" t="s">
        <v>46</v>
      </c>
      <c r="C24" s="73" t="s">
        <v>47</v>
      </c>
      <c r="D24" s="402">
        <v>3</v>
      </c>
      <c r="E24" s="401" t="s">
        <v>48</v>
      </c>
      <c r="F24" s="401" t="s">
        <v>48</v>
      </c>
      <c r="G24" s="401">
        <v>2.1</v>
      </c>
      <c r="H24" s="401" t="s">
        <v>48</v>
      </c>
      <c r="I24" s="401" t="s">
        <v>48</v>
      </c>
    </row>
    <row r="25" spans="1:9">
      <c r="A25" s="71" t="s">
        <v>49</v>
      </c>
      <c r="B25" s="72" t="s">
        <v>50</v>
      </c>
      <c r="C25" s="67" t="s">
        <v>29</v>
      </c>
      <c r="D25" s="410"/>
      <c r="E25" s="413"/>
      <c r="F25" s="413"/>
      <c r="G25" s="413"/>
      <c r="H25" s="413"/>
      <c r="I25" s="413"/>
    </row>
    <row r="26" spans="1:9">
      <c r="A26" s="57" t="s">
        <v>51</v>
      </c>
      <c r="B26" s="74" t="s">
        <v>52</v>
      </c>
      <c r="C26" s="73" t="s">
        <v>29</v>
      </c>
      <c r="D26" s="402"/>
      <c r="E26" s="401"/>
      <c r="F26" s="401"/>
      <c r="G26" s="401"/>
      <c r="H26" s="401"/>
      <c r="I26" s="401"/>
    </row>
    <row r="27" spans="1:9">
      <c r="A27" s="70" t="s">
        <v>53</v>
      </c>
      <c r="B27" s="72" t="s">
        <v>44</v>
      </c>
      <c r="C27" s="67" t="s">
        <v>29</v>
      </c>
      <c r="D27" s="410"/>
      <c r="E27" s="413"/>
      <c r="F27" s="413"/>
      <c r="G27" s="413"/>
      <c r="H27" s="413"/>
      <c r="I27" s="413"/>
    </row>
    <row r="28" spans="1:9">
      <c r="A28" s="57" t="s">
        <v>54</v>
      </c>
      <c r="B28" s="27" t="s">
        <v>202</v>
      </c>
      <c r="C28" s="73" t="s">
        <v>55</v>
      </c>
      <c r="D28" s="402">
        <v>2</v>
      </c>
      <c r="E28" s="401">
        <v>0.8</v>
      </c>
      <c r="F28" s="401" t="s">
        <v>48</v>
      </c>
      <c r="G28" s="401" t="s">
        <v>48</v>
      </c>
      <c r="H28" s="401" t="s">
        <v>48</v>
      </c>
      <c r="I28" s="401" t="s">
        <v>48</v>
      </c>
    </row>
    <row r="29" spans="1:9">
      <c r="A29" s="57" t="s">
        <v>56</v>
      </c>
      <c r="B29" s="27" t="s">
        <v>203</v>
      </c>
      <c r="C29" s="73" t="s">
        <v>57</v>
      </c>
      <c r="D29" s="402">
        <v>2</v>
      </c>
      <c r="E29" s="401">
        <v>0.5</v>
      </c>
      <c r="F29" s="401" t="s">
        <v>48</v>
      </c>
      <c r="G29" s="401" t="s">
        <v>48</v>
      </c>
      <c r="H29" s="401" t="s">
        <v>48</v>
      </c>
      <c r="I29" s="401" t="s">
        <v>48</v>
      </c>
    </row>
    <row r="30" spans="1:9" ht="25.5">
      <c r="A30" s="57" t="s">
        <v>58</v>
      </c>
      <c r="B30" s="27" t="s">
        <v>232</v>
      </c>
      <c r="C30" s="73" t="s">
        <v>59</v>
      </c>
      <c r="D30" s="402">
        <v>4</v>
      </c>
      <c r="E30" s="401">
        <v>0.05</v>
      </c>
      <c r="F30" s="401" t="s">
        <v>48</v>
      </c>
      <c r="G30" s="401" t="s">
        <v>48</v>
      </c>
      <c r="H30" s="401" t="s">
        <v>48</v>
      </c>
      <c r="I30" s="401" t="s">
        <v>48</v>
      </c>
    </row>
    <row r="31" spans="1:9">
      <c r="A31" s="70" t="s">
        <v>60</v>
      </c>
      <c r="B31" s="72" t="s">
        <v>61</v>
      </c>
      <c r="C31" s="67" t="s">
        <v>29</v>
      </c>
      <c r="D31" s="410"/>
      <c r="E31" s="409"/>
      <c r="F31" s="409"/>
      <c r="G31" s="409"/>
      <c r="H31" s="409"/>
      <c r="I31" s="409"/>
    </row>
    <row r="32" spans="1:9">
      <c r="A32" s="57" t="s">
        <v>62</v>
      </c>
      <c r="B32" s="27" t="s">
        <v>204</v>
      </c>
      <c r="C32" s="73" t="s">
        <v>63</v>
      </c>
      <c r="D32" s="402">
        <v>3</v>
      </c>
      <c r="E32" s="401" t="s">
        <v>48</v>
      </c>
      <c r="F32" s="401" t="s">
        <v>48</v>
      </c>
      <c r="G32" s="401" t="s">
        <v>48</v>
      </c>
      <c r="H32" s="401" t="s">
        <v>48</v>
      </c>
      <c r="I32" s="402">
        <v>3</v>
      </c>
    </row>
    <row r="33" spans="1:9">
      <c r="A33" s="57" t="s">
        <v>64</v>
      </c>
      <c r="B33" s="27" t="s">
        <v>205</v>
      </c>
      <c r="C33" s="73" t="s">
        <v>65</v>
      </c>
      <c r="D33" s="402">
        <v>3</v>
      </c>
      <c r="E33" s="401" t="s">
        <v>48</v>
      </c>
      <c r="F33" s="401" t="s">
        <v>48</v>
      </c>
      <c r="G33" s="401" t="s">
        <v>48</v>
      </c>
      <c r="H33" s="401" t="s">
        <v>48</v>
      </c>
      <c r="I33" s="402">
        <v>3</v>
      </c>
    </row>
    <row r="34" spans="1:9">
      <c r="A34" s="57" t="s">
        <v>66</v>
      </c>
      <c r="B34" s="27" t="s">
        <v>206</v>
      </c>
      <c r="C34" s="73" t="s">
        <v>67</v>
      </c>
      <c r="D34" s="402">
        <v>3</v>
      </c>
      <c r="E34" s="401" t="s">
        <v>48</v>
      </c>
      <c r="F34" s="401" t="s">
        <v>48</v>
      </c>
      <c r="G34" s="401" t="s">
        <v>48</v>
      </c>
      <c r="H34" s="401" t="s">
        <v>48</v>
      </c>
      <c r="I34" s="402">
        <v>3</v>
      </c>
    </row>
    <row r="35" spans="1:9">
      <c r="A35" s="57" t="s">
        <v>68</v>
      </c>
      <c r="B35" s="27" t="s">
        <v>207</v>
      </c>
      <c r="C35" s="73" t="s">
        <v>69</v>
      </c>
      <c r="D35" s="402">
        <v>3</v>
      </c>
      <c r="E35" s="401" t="s">
        <v>48</v>
      </c>
      <c r="F35" s="401" t="s">
        <v>48</v>
      </c>
      <c r="G35" s="401" t="s">
        <v>48</v>
      </c>
      <c r="H35" s="401" t="s">
        <v>48</v>
      </c>
      <c r="I35" s="402">
        <v>3</v>
      </c>
    </row>
    <row r="36" spans="1:9">
      <c r="A36" s="57" t="s">
        <v>70</v>
      </c>
      <c r="B36" s="27" t="s">
        <v>208</v>
      </c>
      <c r="C36" s="73" t="s">
        <v>71</v>
      </c>
      <c r="D36" s="402">
        <v>3</v>
      </c>
      <c r="E36" s="401" t="s">
        <v>48</v>
      </c>
      <c r="F36" s="401" t="s">
        <v>48</v>
      </c>
      <c r="G36" s="401" t="s">
        <v>48</v>
      </c>
      <c r="H36" s="401" t="s">
        <v>48</v>
      </c>
      <c r="I36" s="402">
        <v>3</v>
      </c>
    </row>
    <row r="37" spans="1:9">
      <c r="A37" s="57" t="s">
        <v>72</v>
      </c>
      <c r="B37" s="27" t="s">
        <v>209</v>
      </c>
      <c r="C37" s="73" t="s">
        <v>73</v>
      </c>
      <c r="D37" s="402">
        <v>3</v>
      </c>
      <c r="E37" s="401" t="s">
        <v>48</v>
      </c>
      <c r="F37" s="401" t="s">
        <v>48</v>
      </c>
      <c r="G37" s="401" t="s">
        <v>48</v>
      </c>
      <c r="H37" s="401" t="s">
        <v>48</v>
      </c>
      <c r="I37" s="402">
        <v>3</v>
      </c>
    </row>
    <row r="38" spans="1:9">
      <c r="A38" s="71" t="s">
        <v>74</v>
      </c>
      <c r="B38" s="72" t="s">
        <v>75</v>
      </c>
      <c r="C38" s="67" t="s">
        <v>29</v>
      </c>
      <c r="D38" s="410"/>
      <c r="E38" s="409"/>
      <c r="F38" s="409"/>
      <c r="G38" s="409"/>
      <c r="H38" s="409"/>
      <c r="I38" s="409"/>
    </row>
    <row r="39" spans="1:9">
      <c r="A39" s="57" t="s">
        <v>76</v>
      </c>
      <c r="B39" s="74" t="s">
        <v>77</v>
      </c>
      <c r="C39" s="73" t="s">
        <v>29</v>
      </c>
      <c r="D39" s="402"/>
      <c r="E39" s="402"/>
      <c r="F39" s="402"/>
      <c r="G39" s="402"/>
      <c r="H39" s="402"/>
      <c r="I39" s="402"/>
    </row>
    <row r="40" spans="1:9">
      <c r="A40" s="70" t="s">
        <v>78</v>
      </c>
      <c r="B40" s="72" t="s">
        <v>44</v>
      </c>
      <c r="C40" s="67" t="s">
        <v>29</v>
      </c>
      <c r="D40" s="410"/>
      <c r="E40" s="409"/>
      <c r="F40" s="409"/>
      <c r="G40" s="409"/>
      <c r="H40" s="409"/>
      <c r="I40" s="409"/>
    </row>
    <row r="41" spans="1:9">
      <c r="A41" s="75" t="s">
        <v>79</v>
      </c>
      <c r="B41" s="27" t="s">
        <v>80</v>
      </c>
      <c r="C41" s="73" t="s">
        <v>81</v>
      </c>
      <c r="D41" s="402">
        <v>2</v>
      </c>
      <c r="E41" s="405" t="s">
        <v>48</v>
      </c>
      <c r="F41" s="405" t="s">
        <v>48</v>
      </c>
      <c r="G41" s="405" t="s">
        <v>48</v>
      </c>
      <c r="H41" s="405" t="s">
        <v>48</v>
      </c>
      <c r="I41" s="405">
        <v>1</v>
      </c>
    </row>
    <row r="42" spans="1:9">
      <c r="A42" s="75" t="s">
        <v>82</v>
      </c>
      <c r="B42" s="27" t="s">
        <v>83</v>
      </c>
      <c r="C42" s="73" t="s">
        <v>84</v>
      </c>
      <c r="D42" s="402">
        <v>2</v>
      </c>
      <c r="E42" s="405" t="s">
        <v>48</v>
      </c>
      <c r="F42" s="405" t="s">
        <v>48</v>
      </c>
      <c r="G42" s="405" t="s">
        <v>48</v>
      </c>
      <c r="H42" s="405" t="s">
        <v>48</v>
      </c>
      <c r="I42" s="405">
        <v>1</v>
      </c>
    </row>
    <row r="43" spans="1:9">
      <c r="A43" s="75" t="s">
        <v>85</v>
      </c>
      <c r="B43" s="27" t="s">
        <v>86</v>
      </c>
      <c r="C43" s="73" t="s">
        <v>87</v>
      </c>
      <c r="D43" s="402">
        <v>2</v>
      </c>
      <c r="E43" s="405" t="s">
        <v>48</v>
      </c>
      <c r="F43" s="405" t="s">
        <v>48</v>
      </c>
      <c r="G43" s="405" t="s">
        <v>48</v>
      </c>
      <c r="H43" s="405" t="s">
        <v>48</v>
      </c>
      <c r="I43" s="405">
        <v>1</v>
      </c>
    </row>
    <row r="44" spans="1:9">
      <c r="A44" s="70" t="s">
        <v>88</v>
      </c>
      <c r="B44" s="68" t="s">
        <v>61</v>
      </c>
      <c r="C44" s="67" t="s">
        <v>29</v>
      </c>
      <c r="D44" s="410"/>
      <c r="E44" s="409"/>
      <c r="F44" s="409"/>
      <c r="G44" s="409"/>
      <c r="H44" s="409"/>
      <c r="I44" s="409"/>
    </row>
    <row r="45" spans="1:9" ht="25.5">
      <c r="A45" s="75" t="s">
        <v>89</v>
      </c>
      <c r="B45" s="27" t="s">
        <v>90</v>
      </c>
      <c r="C45" s="73" t="s">
        <v>91</v>
      </c>
      <c r="D45" s="402">
        <v>2</v>
      </c>
      <c r="E45" s="401" t="s">
        <v>48</v>
      </c>
      <c r="F45" s="401" t="s">
        <v>48</v>
      </c>
      <c r="G45" s="401" t="s">
        <v>48</v>
      </c>
      <c r="H45" s="401" t="s">
        <v>48</v>
      </c>
      <c r="I45" s="402">
        <v>1</v>
      </c>
    </row>
    <row r="46" spans="1:9">
      <c r="A46" s="75" t="s">
        <v>92</v>
      </c>
      <c r="B46" s="27" t="s">
        <v>93</v>
      </c>
      <c r="C46" s="73" t="s">
        <v>94</v>
      </c>
      <c r="D46" s="402">
        <v>2</v>
      </c>
      <c r="E46" s="401" t="s">
        <v>48</v>
      </c>
      <c r="F46" s="401" t="s">
        <v>48</v>
      </c>
      <c r="G46" s="401" t="s">
        <v>48</v>
      </c>
      <c r="H46" s="401" t="s">
        <v>48</v>
      </c>
      <c r="I46" s="402">
        <v>1</v>
      </c>
    </row>
    <row r="47" spans="1:9" ht="25.5">
      <c r="A47" s="75" t="s">
        <v>95</v>
      </c>
      <c r="B47" s="27" t="s">
        <v>96</v>
      </c>
      <c r="C47" s="73" t="s">
        <v>97</v>
      </c>
      <c r="D47" s="402">
        <v>2</v>
      </c>
      <c r="E47" s="401" t="s">
        <v>48</v>
      </c>
      <c r="F47" s="401" t="s">
        <v>48</v>
      </c>
      <c r="G47" s="401" t="s">
        <v>48</v>
      </c>
      <c r="H47" s="401" t="s">
        <v>48</v>
      </c>
      <c r="I47" s="402">
        <v>1</v>
      </c>
    </row>
    <row r="48" spans="1:9">
      <c r="A48" s="75" t="s">
        <v>98</v>
      </c>
      <c r="B48" s="27" t="s">
        <v>99</v>
      </c>
      <c r="C48" s="73" t="s">
        <v>100</v>
      </c>
      <c r="D48" s="402">
        <v>2</v>
      </c>
      <c r="E48" s="401" t="s">
        <v>48</v>
      </c>
      <c r="F48" s="401" t="s">
        <v>48</v>
      </c>
      <c r="G48" s="401" t="s">
        <v>48</v>
      </c>
      <c r="H48" s="401" t="s">
        <v>48</v>
      </c>
      <c r="I48" s="402">
        <v>1</v>
      </c>
    </row>
    <row r="49" spans="1:9">
      <c r="A49" s="71" t="s">
        <v>101</v>
      </c>
      <c r="B49" s="72" t="s">
        <v>102</v>
      </c>
      <c r="C49" s="67" t="s">
        <v>29</v>
      </c>
      <c r="D49" s="410"/>
      <c r="E49" s="409"/>
      <c r="F49" s="409"/>
      <c r="G49" s="409"/>
      <c r="H49" s="409"/>
      <c r="I49" s="409"/>
    </row>
    <row r="50" spans="1:9">
      <c r="A50" s="70" t="s">
        <v>103</v>
      </c>
      <c r="B50" s="68" t="s">
        <v>44</v>
      </c>
      <c r="C50" s="67" t="s">
        <v>29</v>
      </c>
      <c r="D50" s="410"/>
      <c r="E50" s="409"/>
      <c r="F50" s="409"/>
      <c r="G50" s="409"/>
      <c r="H50" s="409"/>
      <c r="I50" s="409"/>
    </row>
    <row r="51" spans="1:9">
      <c r="A51" s="57" t="s">
        <v>104</v>
      </c>
      <c r="B51" s="27" t="s">
        <v>105</v>
      </c>
      <c r="C51" s="73" t="s">
        <v>106</v>
      </c>
      <c r="D51" s="402">
        <v>4</v>
      </c>
      <c r="E51" s="405" t="s">
        <v>48</v>
      </c>
      <c r="F51" s="405" t="s">
        <v>48</v>
      </c>
      <c r="G51" s="405" t="s">
        <v>48</v>
      </c>
      <c r="H51" s="405" t="s">
        <v>48</v>
      </c>
      <c r="I51" s="405">
        <v>1</v>
      </c>
    </row>
    <row r="52" spans="1:9" ht="25.5">
      <c r="A52" s="76" t="s">
        <v>107</v>
      </c>
      <c r="B52" s="27" t="s">
        <v>140</v>
      </c>
      <c r="C52" s="73" t="s">
        <v>109</v>
      </c>
      <c r="D52" s="402">
        <v>4</v>
      </c>
      <c r="E52" s="405" t="s">
        <v>48</v>
      </c>
      <c r="F52" s="405" t="s">
        <v>48</v>
      </c>
      <c r="G52" s="405" t="s">
        <v>48</v>
      </c>
      <c r="H52" s="405" t="s">
        <v>48</v>
      </c>
      <c r="I52" s="405">
        <v>1</v>
      </c>
    </row>
    <row r="53" spans="1:9">
      <c r="A53" s="70" t="s">
        <v>110</v>
      </c>
      <c r="B53" s="68" t="s">
        <v>61</v>
      </c>
      <c r="C53" s="67" t="s">
        <v>29</v>
      </c>
      <c r="D53" s="410"/>
      <c r="E53" s="409"/>
      <c r="F53" s="409"/>
      <c r="G53" s="409"/>
      <c r="H53" s="409"/>
      <c r="I53" s="409"/>
    </row>
    <row r="54" spans="1:9">
      <c r="A54" s="57" t="s">
        <v>111</v>
      </c>
      <c r="B54" s="27" t="s">
        <v>112</v>
      </c>
      <c r="C54" s="73" t="s">
        <v>113</v>
      </c>
      <c r="D54" s="402">
        <v>4</v>
      </c>
      <c r="E54" s="405" t="s">
        <v>48</v>
      </c>
      <c r="F54" s="405" t="s">
        <v>48</v>
      </c>
      <c r="G54" s="405" t="s">
        <v>48</v>
      </c>
      <c r="H54" s="405" t="s">
        <v>48</v>
      </c>
      <c r="I54" s="405">
        <v>1</v>
      </c>
    </row>
    <row r="55" spans="1:9" s="28" customFormat="1" ht="83.25" customHeight="1">
      <c r="A55" s="251"/>
      <c r="B55" s="251"/>
      <c r="C55" s="251"/>
      <c r="D55" s="77"/>
      <c r="E55" s="77"/>
      <c r="F55" s="77"/>
      <c r="G55" s="10"/>
      <c r="H55" s="10"/>
      <c r="I55" s="10"/>
    </row>
  </sheetData>
  <mergeCells count="15">
    <mergeCell ref="J11:N11"/>
    <mergeCell ref="O11:U11"/>
    <mergeCell ref="A55:C55"/>
    <mergeCell ref="F1:I1"/>
    <mergeCell ref="C2:I2"/>
    <mergeCell ref="A4:I4"/>
    <mergeCell ref="A5:I5"/>
    <mergeCell ref="J9:N10"/>
    <mergeCell ref="O9:U10"/>
    <mergeCell ref="A6:I6"/>
    <mergeCell ref="A8:A12"/>
    <mergeCell ref="B8:B12"/>
    <mergeCell ref="C8:C12"/>
    <mergeCell ref="D8:I10"/>
    <mergeCell ref="D11:I11"/>
  </mergeCells>
  <conditionalFormatting sqref="B52">
    <cfRule type="cellIs" dxfId="1" priority="1" stopIfTrue="1" operator="equal">
      <formula>0</formula>
    </cfRule>
  </conditionalFormatting>
  <pageMargins left="0.78740157480314965" right="0" top="0.78740157480314965" bottom="0" header="0" footer="0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53"/>
  <sheetViews>
    <sheetView topLeftCell="B3" zoomScale="70" zoomScaleNormal="70" workbookViewId="0">
      <selection activeCell="D13" sqref="D13:Q53"/>
    </sheetView>
  </sheetViews>
  <sheetFormatPr defaultRowHeight="15.75"/>
  <cols>
    <col min="1" max="1" width="14.375" style="1" customWidth="1"/>
    <col min="2" max="2" width="47.5" style="1" customWidth="1"/>
    <col min="3" max="3" width="25.625" style="1" customWidth="1"/>
    <col min="4" max="4" width="6.5" style="1" customWidth="1"/>
    <col min="5" max="5" width="6" style="1" customWidth="1"/>
    <col min="6" max="6" width="7.125" style="1" customWidth="1"/>
    <col min="7" max="10" width="6" style="1" customWidth="1"/>
    <col min="11" max="11" width="7.375" style="1" customWidth="1"/>
    <col min="12" max="12" width="6" style="1" customWidth="1"/>
    <col min="13" max="13" width="7.625" style="1" customWidth="1"/>
    <col min="14" max="17" width="6" style="1" customWidth="1"/>
    <col min="18" max="27" width="5" style="1" customWidth="1"/>
    <col min="28" max="16384" width="9" style="1"/>
  </cols>
  <sheetData>
    <row r="1" spans="1:17">
      <c r="H1" s="26"/>
      <c r="I1" s="20"/>
      <c r="J1" s="20"/>
      <c r="K1" s="231" t="s">
        <v>177</v>
      </c>
      <c r="L1" s="231"/>
      <c r="M1" s="231"/>
      <c r="N1" s="231"/>
      <c r="O1" s="231"/>
      <c r="P1" s="231"/>
      <c r="Q1" s="231"/>
    </row>
    <row r="2" spans="1:17">
      <c r="H2" s="232" t="s">
        <v>211</v>
      </c>
      <c r="I2" s="232"/>
      <c r="J2" s="232"/>
      <c r="K2" s="232"/>
      <c r="L2" s="232"/>
      <c r="M2" s="232"/>
      <c r="N2" s="232"/>
      <c r="O2" s="232"/>
      <c r="P2" s="232"/>
      <c r="Q2" s="232"/>
    </row>
    <row r="3" spans="1:17" ht="18.75">
      <c r="Q3" s="49"/>
    </row>
    <row r="4" spans="1:17" s="23" customFormat="1">
      <c r="A4" s="257" t="s">
        <v>223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>
      <c r="A5" s="259" t="s">
        <v>230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1:17">
      <c r="A6" s="257" t="s">
        <v>212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</row>
    <row r="7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24.75" customHeight="1">
      <c r="A8" s="246" t="s">
        <v>1</v>
      </c>
      <c r="B8" s="246" t="s">
        <v>2</v>
      </c>
      <c r="C8" s="246" t="s">
        <v>3</v>
      </c>
      <c r="D8" s="235" t="s">
        <v>192</v>
      </c>
      <c r="E8" s="235"/>
      <c r="F8" s="235"/>
      <c r="G8" s="235"/>
      <c r="H8" s="235"/>
      <c r="I8" s="235"/>
      <c r="J8" s="235"/>
      <c r="K8" s="235" t="s">
        <v>193</v>
      </c>
      <c r="L8" s="235"/>
      <c r="M8" s="235"/>
      <c r="N8" s="235"/>
      <c r="O8" s="235"/>
      <c r="P8" s="235"/>
      <c r="Q8" s="235"/>
    </row>
    <row r="9" spans="1:17" ht="29.25" customHeight="1">
      <c r="A9" s="246"/>
      <c r="B9" s="246"/>
      <c r="C9" s="246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</row>
    <row r="10" spans="1:17" ht="45" customHeight="1">
      <c r="A10" s="246"/>
      <c r="B10" s="246"/>
      <c r="C10" s="246"/>
      <c r="D10" s="252" t="s">
        <v>229</v>
      </c>
      <c r="E10" s="252"/>
      <c r="F10" s="252"/>
      <c r="G10" s="252"/>
      <c r="H10" s="252"/>
      <c r="I10" s="252"/>
      <c r="J10" s="252"/>
      <c r="K10" s="252" t="s">
        <v>229</v>
      </c>
      <c r="L10" s="252"/>
      <c r="M10" s="252"/>
      <c r="N10" s="252"/>
      <c r="O10" s="252"/>
      <c r="P10" s="252"/>
      <c r="Q10" s="252"/>
    </row>
    <row r="11" spans="1:17" ht="60.75" customHeight="1">
      <c r="A11" s="246"/>
      <c r="B11" s="246"/>
      <c r="C11" s="246"/>
      <c r="D11" s="53" t="s">
        <v>165</v>
      </c>
      <c r="E11" s="53" t="s">
        <v>166</v>
      </c>
      <c r="F11" s="53" t="s">
        <v>194</v>
      </c>
      <c r="G11" s="53" t="s">
        <v>195</v>
      </c>
      <c r="H11" s="53" t="s">
        <v>196</v>
      </c>
      <c r="I11" s="53" t="s">
        <v>168</v>
      </c>
      <c r="J11" s="64" t="s">
        <v>169</v>
      </c>
      <c r="K11" s="53" t="s">
        <v>165</v>
      </c>
      <c r="L11" s="53" t="s">
        <v>166</v>
      </c>
      <c r="M11" s="53" t="s">
        <v>194</v>
      </c>
      <c r="N11" s="53" t="s">
        <v>195</v>
      </c>
      <c r="O11" s="53" t="s">
        <v>196</v>
      </c>
      <c r="P11" s="53" t="s">
        <v>168</v>
      </c>
      <c r="Q11" s="64" t="s">
        <v>169</v>
      </c>
    </row>
    <row r="12" spans="1:17">
      <c r="A12" s="65">
        <v>1</v>
      </c>
      <c r="B12" s="65">
        <v>2</v>
      </c>
      <c r="C12" s="65">
        <v>3</v>
      </c>
      <c r="D12" s="66" t="s">
        <v>179</v>
      </c>
      <c r="E12" s="66" t="s">
        <v>180</v>
      </c>
      <c r="F12" s="66" t="s">
        <v>181</v>
      </c>
      <c r="G12" s="66" t="s">
        <v>182</v>
      </c>
      <c r="H12" s="66" t="s">
        <v>183</v>
      </c>
      <c r="I12" s="66" t="s">
        <v>184</v>
      </c>
      <c r="J12" s="66" t="s">
        <v>197</v>
      </c>
      <c r="K12" s="66" t="s">
        <v>185</v>
      </c>
      <c r="L12" s="66" t="s">
        <v>186</v>
      </c>
      <c r="M12" s="66" t="s">
        <v>187</v>
      </c>
      <c r="N12" s="66" t="s">
        <v>188</v>
      </c>
      <c r="O12" s="66" t="s">
        <v>189</v>
      </c>
      <c r="P12" s="66" t="s">
        <v>190</v>
      </c>
      <c r="Q12" s="66" t="s">
        <v>198</v>
      </c>
    </row>
    <row r="13" spans="1:17">
      <c r="A13" s="67"/>
      <c r="B13" s="68" t="s">
        <v>28</v>
      </c>
      <c r="C13" s="69" t="s">
        <v>29</v>
      </c>
      <c r="D13" s="413">
        <f>D14+D15</f>
        <v>1.35</v>
      </c>
      <c r="E13" s="413"/>
      <c r="F13" s="413">
        <f>F14+F15</f>
        <v>2.1</v>
      </c>
      <c r="G13" s="413"/>
      <c r="H13" s="413"/>
      <c r="I13" s="413"/>
      <c r="J13" s="410">
        <f t="shared" ref="J13" si="0">J14+J15</f>
        <v>42</v>
      </c>
      <c r="K13" s="413">
        <f>K14+K15</f>
        <v>1.35</v>
      </c>
      <c r="L13" s="413"/>
      <c r="M13" s="413">
        <f>M14+M15</f>
        <v>2.1</v>
      </c>
      <c r="N13" s="413"/>
      <c r="O13" s="413"/>
      <c r="P13" s="413"/>
      <c r="Q13" s="410">
        <f t="shared" ref="Q13" si="1">Q14+Q15</f>
        <v>42</v>
      </c>
    </row>
    <row r="14" spans="1:17">
      <c r="A14" s="37"/>
      <c r="B14" s="68" t="s">
        <v>30</v>
      </c>
      <c r="C14" s="67" t="s">
        <v>29</v>
      </c>
      <c r="D14" s="401">
        <f>D22+D24</f>
        <v>1.35</v>
      </c>
      <c r="E14" s="413"/>
      <c r="F14" s="401">
        <f>F22+F24</f>
        <v>2.1</v>
      </c>
      <c r="G14" s="413"/>
      <c r="H14" s="401"/>
      <c r="I14" s="413"/>
      <c r="J14" s="410">
        <f t="shared" ref="J14" si="2">J22+J26+J39+J49</f>
        <v>19</v>
      </c>
      <c r="K14" s="401">
        <f>K22+K24</f>
        <v>1.35</v>
      </c>
      <c r="L14" s="401"/>
      <c r="M14" s="401">
        <f>M22+M24</f>
        <v>2.1</v>
      </c>
      <c r="N14" s="401"/>
      <c r="O14" s="401"/>
      <c r="P14" s="401"/>
      <c r="Q14" s="410">
        <f t="shared" ref="Q14" si="3">Q22+Q26+Q39+Q49</f>
        <v>19</v>
      </c>
    </row>
    <row r="15" spans="1:17">
      <c r="A15" s="37"/>
      <c r="B15" s="68" t="s">
        <v>31</v>
      </c>
      <c r="C15" s="67" t="s">
        <v>29</v>
      </c>
      <c r="D15" s="401">
        <f>D30</f>
        <v>0</v>
      </c>
      <c r="E15" s="413"/>
      <c r="F15" s="401">
        <f>F30</f>
        <v>0</v>
      </c>
      <c r="G15" s="413"/>
      <c r="H15" s="401"/>
      <c r="I15" s="413"/>
      <c r="J15" s="410">
        <f t="shared" ref="J15" si="4">J30+J43+J52</f>
        <v>23</v>
      </c>
      <c r="K15" s="401">
        <f>K30</f>
        <v>0</v>
      </c>
      <c r="L15" s="401"/>
      <c r="M15" s="401">
        <f>M30</f>
        <v>0</v>
      </c>
      <c r="N15" s="401"/>
      <c r="O15" s="401"/>
      <c r="P15" s="401"/>
      <c r="Q15" s="410">
        <f t="shared" ref="Q15" si="5">Q30+Q43+Q52</f>
        <v>23</v>
      </c>
    </row>
    <row r="16" spans="1:17">
      <c r="A16" s="70">
        <v>1</v>
      </c>
      <c r="B16" s="68" t="s">
        <v>32</v>
      </c>
      <c r="C16" s="67" t="s">
        <v>29</v>
      </c>
      <c r="D16" s="413">
        <f>D17</f>
        <v>1.35</v>
      </c>
      <c r="E16" s="413"/>
      <c r="F16" s="413">
        <f>F17</f>
        <v>0</v>
      </c>
      <c r="G16" s="413"/>
      <c r="H16" s="413"/>
      <c r="I16" s="413"/>
      <c r="J16" s="410">
        <f>J17+J37</f>
        <v>3</v>
      </c>
      <c r="K16" s="413">
        <f>K17</f>
        <v>1.35</v>
      </c>
      <c r="L16" s="413"/>
      <c r="M16" s="413">
        <f>M17</f>
        <v>0</v>
      </c>
      <c r="N16" s="413"/>
      <c r="O16" s="413"/>
      <c r="P16" s="413"/>
      <c r="Q16" s="410">
        <f>Q17+Q37</f>
        <v>3</v>
      </c>
    </row>
    <row r="17" spans="1:17" ht="25.5">
      <c r="A17" s="71" t="s">
        <v>33</v>
      </c>
      <c r="B17" s="68" t="s">
        <v>34</v>
      </c>
      <c r="C17" s="67" t="s">
        <v>29</v>
      </c>
      <c r="D17" s="413">
        <f>D18</f>
        <v>1.35</v>
      </c>
      <c r="E17" s="413"/>
      <c r="F17" s="413">
        <f>F18</f>
        <v>0</v>
      </c>
      <c r="G17" s="413"/>
      <c r="H17" s="413"/>
      <c r="I17" s="413"/>
      <c r="J17" s="410">
        <f t="shared" ref="J17" si="6">J18</f>
        <v>0</v>
      </c>
      <c r="K17" s="413">
        <f>K18</f>
        <v>1.35</v>
      </c>
      <c r="L17" s="413"/>
      <c r="M17" s="413">
        <f>M18</f>
        <v>0</v>
      </c>
      <c r="N17" s="413"/>
      <c r="O17" s="413"/>
      <c r="P17" s="413"/>
      <c r="Q17" s="410">
        <f t="shared" ref="Q17" si="7">Q18</f>
        <v>0</v>
      </c>
    </row>
    <row r="18" spans="1:17">
      <c r="A18" s="71" t="s">
        <v>35</v>
      </c>
      <c r="B18" s="72" t="s">
        <v>36</v>
      </c>
      <c r="C18" s="67" t="s">
        <v>29</v>
      </c>
      <c r="D18" s="413">
        <f>D19+D24</f>
        <v>1.35</v>
      </c>
      <c r="E18" s="413"/>
      <c r="F18" s="413">
        <f>F19+F24</f>
        <v>0</v>
      </c>
      <c r="G18" s="413"/>
      <c r="H18" s="413"/>
      <c r="I18" s="413"/>
      <c r="J18" s="410">
        <f t="shared" ref="J18" si="8">J19+J24</f>
        <v>0</v>
      </c>
      <c r="K18" s="413">
        <f>K19+K24</f>
        <v>1.35</v>
      </c>
      <c r="L18" s="413"/>
      <c r="M18" s="413">
        <f>M19+M24</f>
        <v>0</v>
      </c>
      <c r="N18" s="413"/>
      <c r="O18" s="413"/>
      <c r="P18" s="413"/>
      <c r="Q18" s="410">
        <f t="shared" ref="Q18" si="9">Q19+Q24</f>
        <v>0</v>
      </c>
    </row>
    <row r="19" spans="1:17">
      <c r="A19" s="71" t="s">
        <v>37</v>
      </c>
      <c r="B19" s="72" t="s">
        <v>38</v>
      </c>
      <c r="C19" s="67" t="s">
        <v>29</v>
      </c>
      <c r="D19" s="413">
        <f>D20</f>
        <v>0</v>
      </c>
      <c r="E19" s="413"/>
      <c r="F19" s="413">
        <f>F20</f>
        <v>0</v>
      </c>
      <c r="G19" s="413"/>
      <c r="H19" s="413"/>
      <c r="I19" s="413"/>
      <c r="J19" s="410">
        <f t="shared" ref="J19:J21" si="10">J20</f>
        <v>0</v>
      </c>
      <c r="K19" s="413">
        <f>K20</f>
        <v>0</v>
      </c>
      <c r="L19" s="413"/>
      <c r="M19" s="413">
        <f>M20</f>
        <v>0</v>
      </c>
      <c r="N19" s="413"/>
      <c r="O19" s="413"/>
      <c r="P19" s="413"/>
      <c r="Q19" s="410">
        <f t="shared" ref="Q19:Q21" si="11">Q20</f>
        <v>0</v>
      </c>
    </row>
    <row r="20" spans="1:17">
      <c r="A20" s="71" t="s">
        <v>39</v>
      </c>
      <c r="B20" s="72" t="s">
        <v>40</v>
      </c>
      <c r="C20" s="67" t="s">
        <v>29</v>
      </c>
      <c r="D20" s="413">
        <v>0</v>
      </c>
      <c r="E20" s="413"/>
      <c r="F20" s="413">
        <v>0</v>
      </c>
      <c r="G20" s="413"/>
      <c r="H20" s="413"/>
      <c r="I20" s="413"/>
      <c r="J20" s="410">
        <f t="shared" si="10"/>
        <v>0</v>
      </c>
      <c r="K20" s="413">
        <v>0</v>
      </c>
      <c r="L20" s="413"/>
      <c r="M20" s="413">
        <v>0</v>
      </c>
      <c r="N20" s="413"/>
      <c r="O20" s="413"/>
      <c r="P20" s="413"/>
      <c r="Q20" s="410">
        <f t="shared" si="11"/>
        <v>0</v>
      </c>
    </row>
    <row r="21" spans="1:17">
      <c r="A21" s="70" t="s">
        <v>41</v>
      </c>
      <c r="B21" s="72" t="s">
        <v>42</v>
      </c>
      <c r="C21" s="67" t="s">
        <v>29</v>
      </c>
      <c r="D21" s="413"/>
      <c r="E21" s="401"/>
      <c r="F21" s="413"/>
      <c r="G21" s="401"/>
      <c r="H21" s="413"/>
      <c r="I21" s="401"/>
      <c r="J21" s="402">
        <f t="shared" si="10"/>
        <v>0</v>
      </c>
      <c r="K21" s="413"/>
      <c r="L21" s="401"/>
      <c r="M21" s="413"/>
      <c r="N21" s="401"/>
      <c r="O21" s="401"/>
      <c r="P21" s="401"/>
      <c r="Q21" s="402">
        <f t="shared" si="11"/>
        <v>0</v>
      </c>
    </row>
    <row r="22" spans="1:17">
      <c r="A22" s="70" t="s">
        <v>43</v>
      </c>
      <c r="B22" s="72" t="s">
        <v>44</v>
      </c>
      <c r="C22" s="73" t="s">
        <v>29</v>
      </c>
      <c r="D22" s="401">
        <f>SUM(D23:D23)</f>
        <v>0</v>
      </c>
      <c r="E22" s="401"/>
      <c r="F22" s="401">
        <f>SUM(F23:F23)</f>
        <v>2.1</v>
      </c>
      <c r="G22" s="401"/>
      <c r="H22" s="401"/>
      <c r="I22" s="401"/>
      <c r="J22" s="402">
        <f>SUM(J23:J23)</f>
        <v>0</v>
      </c>
      <c r="K22" s="401">
        <f>SUM(K23:K23)</f>
        <v>0</v>
      </c>
      <c r="L22" s="401"/>
      <c r="M22" s="401">
        <f>SUM(M23:M23)</f>
        <v>2.1</v>
      </c>
      <c r="N22" s="401"/>
      <c r="O22" s="401"/>
      <c r="P22" s="401"/>
      <c r="Q22" s="402">
        <f>SUM(Q23:Q23)</f>
        <v>0</v>
      </c>
    </row>
    <row r="23" spans="1:17" ht="25.5">
      <c r="A23" s="57" t="s">
        <v>45</v>
      </c>
      <c r="B23" s="74" t="s">
        <v>46</v>
      </c>
      <c r="C23" s="73" t="s">
        <v>47</v>
      </c>
      <c r="D23" s="401"/>
      <c r="E23" s="405" t="s">
        <v>48</v>
      </c>
      <c r="F23" s="401">
        <v>2.1</v>
      </c>
      <c r="G23" s="407" t="s">
        <v>48</v>
      </c>
      <c r="H23" s="407" t="s">
        <v>48</v>
      </c>
      <c r="I23" s="407" t="s">
        <v>48</v>
      </c>
      <c r="J23" s="402" t="s">
        <v>48</v>
      </c>
      <c r="K23" s="401"/>
      <c r="L23" s="405" t="s">
        <v>48</v>
      </c>
      <c r="M23" s="401">
        <v>2.1</v>
      </c>
      <c r="N23" s="407" t="s">
        <v>48</v>
      </c>
      <c r="O23" s="407" t="s">
        <v>48</v>
      </c>
      <c r="P23" s="407" t="s">
        <v>48</v>
      </c>
      <c r="Q23" s="402" t="s">
        <v>48</v>
      </c>
    </row>
    <row r="24" spans="1:17">
      <c r="A24" s="71" t="s">
        <v>49</v>
      </c>
      <c r="B24" s="72" t="s">
        <v>50</v>
      </c>
      <c r="C24" s="67" t="s">
        <v>29</v>
      </c>
      <c r="D24" s="413">
        <f>D25</f>
        <v>1.35</v>
      </c>
      <c r="E24" s="409"/>
      <c r="F24" s="413">
        <f>F25</f>
        <v>0</v>
      </c>
      <c r="G24" s="413"/>
      <c r="H24" s="413"/>
      <c r="I24" s="413"/>
      <c r="J24" s="410">
        <f t="shared" ref="J24" si="12">J25</f>
        <v>0</v>
      </c>
      <c r="K24" s="413">
        <f>K25</f>
        <v>1.35</v>
      </c>
      <c r="L24" s="409"/>
      <c r="M24" s="413">
        <f>M25</f>
        <v>0</v>
      </c>
      <c r="N24" s="413"/>
      <c r="O24" s="413"/>
      <c r="P24" s="413"/>
      <c r="Q24" s="410">
        <f t="shared" ref="Q24" si="13">Q25</f>
        <v>0</v>
      </c>
    </row>
    <row r="25" spans="1:17">
      <c r="A25" s="57" t="s">
        <v>51</v>
      </c>
      <c r="B25" s="74" t="s">
        <v>52</v>
      </c>
      <c r="C25" s="73" t="s">
        <v>29</v>
      </c>
      <c r="D25" s="401">
        <f>D26+D30</f>
        <v>1.35</v>
      </c>
      <c r="E25" s="405"/>
      <c r="F25" s="401">
        <f>F26+F30</f>
        <v>0</v>
      </c>
      <c r="G25" s="401"/>
      <c r="H25" s="401"/>
      <c r="I25" s="401"/>
      <c r="J25" s="402"/>
      <c r="K25" s="401">
        <f>K26+K30</f>
        <v>1.35</v>
      </c>
      <c r="L25" s="405"/>
      <c r="M25" s="401">
        <f>M26+M30</f>
        <v>0</v>
      </c>
      <c r="N25" s="401"/>
      <c r="O25" s="401"/>
      <c r="P25" s="401"/>
      <c r="Q25" s="402"/>
    </row>
    <row r="26" spans="1:17">
      <c r="A26" s="70" t="s">
        <v>53</v>
      </c>
      <c r="B26" s="72" t="s">
        <v>44</v>
      </c>
      <c r="C26" s="67" t="s">
        <v>29</v>
      </c>
      <c r="D26" s="413">
        <f>SUM(D27:D29)</f>
        <v>1.35</v>
      </c>
      <c r="E26" s="409"/>
      <c r="F26" s="413">
        <f>SUM(F27:F29)</f>
        <v>0</v>
      </c>
      <c r="G26" s="413"/>
      <c r="H26" s="413"/>
      <c r="I26" s="413"/>
      <c r="J26" s="410">
        <f t="shared" ref="J26" si="14">SUM(J27:J29)</f>
        <v>14</v>
      </c>
      <c r="K26" s="413">
        <f>SUM(K27:K29)</f>
        <v>1.35</v>
      </c>
      <c r="L26" s="409"/>
      <c r="M26" s="413">
        <f>SUM(M27:M29)</f>
        <v>0</v>
      </c>
      <c r="N26" s="413"/>
      <c r="O26" s="413"/>
      <c r="P26" s="413"/>
      <c r="Q26" s="410">
        <f t="shared" ref="Q26" si="15">SUM(Q27:Q29)</f>
        <v>14</v>
      </c>
    </row>
    <row r="27" spans="1:17" ht="25.5">
      <c r="A27" s="57" t="s">
        <v>54</v>
      </c>
      <c r="B27" s="27" t="s">
        <v>202</v>
      </c>
      <c r="C27" s="73" t="s">
        <v>55</v>
      </c>
      <c r="D27" s="438">
        <v>0.8</v>
      </c>
      <c r="E27" s="407" t="s">
        <v>48</v>
      </c>
      <c r="F27" s="399"/>
      <c r="G27" s="407" t="s">
        <v>48</v>
      </c>
      <c r="H27" s="407" t="s">
        <v>48</v>
      </c>
      <c r="I27" s="407" t="s">
        <v>48</v>
      </c>
      <c r="J27" s="402" t="s">
        <v>48</v>
      </c>
      <c r="K27" s="438">
        <v>0.8</v>
      </c>
      <c r="L27" s="407" t="s">
        <v>48</v>
      </c>
      <c r="M27" s="399"/>
      <c r="N27" s="407" t="s">
        <v>48</v>
      </c>
      <c r="O27" s="407" t="s">
        <v>48</v>
      </c>
      <c r="P27" s="407" t="s">
        <v>48</v>
      </c>
      <c r="Q27" s="402" t="s">
        <v>48</v>
      </c>
    </row>
    <row r="28" spans="1:17" ht="25.5">
      <c r="A28" s="57" t="s">
        <v>56</v>
      </c>
      <c r="B28" s="27" t="s">
        <v>203</v>
      </c>
      <c r="C28" s="73" t="s">
        <v>57</v>
      </c>
      <c r="D28" s="438">
        <v>0.5</v>
      </c>
      <c r="E28" s="407" t="s">
        <v>48</v>
      </c>
      <c r="F28" s="399"/>
      <c r="G28" s="407" t="s">
        <v>48</v>
      </c>
      <c r="H28" s="407" t="s">
        <v>48</v>
      </c>
      <c r="I28" s="407" t="s">
        <v>48</v>
      </c>
      <c r="J28" s="402" t="s">
        <v>48</v>
      </c>
      <c r="K28" s="438">
        <v>0.5</v>
      </c>
      <c r="L28" s="407" t="s">
        <v>48</v>
      </c>
      <c r="M28" s="399"/>
      <c r="N28" s="407" t="s">
        <v>48</v>
      </c>
      <c r="O28" s="407" t="s">
        <v>48</v>
      </c>
      <c r="P28" s="407" t="s">
        <v>48</v>
      </c>
      <c r="Q28" s="402" t="s">
        <v>48</v>
      </c>
    </row>
    <row r="29" spans="1:17" ht="38.25">
      <c r="A29" s="57" t="s">
        <v>58</v>
      </c>
      <c r="B29" s="27" t="s">
        <v>232</v>
      </c>
      <c r="C29" s="73" t="s">
        <v>59</v>
      </c>
      <c r="D29" s="438">
        <v>0.05</v>
      </c>
      <c r="E29" s="407" t="s">
        <v>48</v>
      </c>
      <c r="F29" s="399"/>
      <c r="G29" s="407" t="s">
        <v>48</v>
      </c>
      <c r="H29" s="407" t="s">
        <v>48</v>
      </c>
      <c r="I29" s="407" t="s">
        <v>48</v>
      </c>
      <c r="J29" s="402">
        <v>14</v>
      </c>
      <c r="K29" s="438">
        <v>0.05</v>
      </c>
      <c r="L29" s="407" t="s">
        <v>48</v>
      </c>
      <c r="M29" s="399"/>
      <c r="N29" s="407" t="s">
        <v>48</v>
      </c>
      <c r="O29" s="407" t="s">
        <v>48</v>
      </c>
      <c r="P29" s="407" t="s">
        <v>48</v>
      </c>
      <c r="Q29" s="402">
        <v>14</v>
      </c>
    </row>
    <row r="30" spans="1:17">
      <c r="A30" s="70" t="s">
        <v>60</v>
      </c>
      <c r="B30" s="72" t="s">
        <v>61</v>
      </c>
      <c r="C30" s="67" t="s">
        <v>29</v>
      </c>
      <c r="D30" s="413">
        <f>SUM(D31:D36)</f>
        <v>0</v>
      </c>
      <c r="E30" s="409"/>
      <c r="F30" s="413">
        <f>SUM(F31:F36)</f>
        <v>0</v>
      </c>
      <c r="G30" s="415"/>
      <c r="H30" s="415"/>
      <c r="I30" s="415"/>
      <c r="J30" s="410">
        <f t="shared" ref="J30" si="16">SUM(J31:J36)</f>
        <v>18</v>
      </c>
      <c r="K30" s="413">
        <f>SUM(K31:K36)</f>
        <v>0</v>
      </c>
      <c r="L30" s="409"/>
      <c r="M30" s="413">
        <f>SUM(M31:M36)</f>
        <v>0</v>
      </c>
      <c r="N30" s="415"/>
      <c r="O30" s="415"/>
      <c r="P30" s="415"/>
      <c r="Q30" s="410">
        <f t="shared" ref="Q30" si="17">SUM(Q31:Q36)</f>
        <v>18</v>
      </c>
    </row>
    <row r="31" spans="1:17" ht="25.5">
      <c r="A31" s="57" t="s">
        <v>62</v>
      </c>
      <c r="B31" s="27" t="s">
        <v>204</v>
      </c>
      <c r="C31" s="73" t="s">
        <v>63</v>
      </c>
      <c r="D31" s="399" t="s">
        <v>48</v>
      </c>
      <c r="E31" s="399" t="s">
        <v>48</v>
      </c>
      <c r="F31" s="399" t="s">
        <v>48</v>
      </c>
      <c r="G31" s="399" t="s">
        <v>48</v>
      </c>
      <c r="H31" s="399" t="s">
        <v>48</v>
      </c>
      <c r="I31" s="399" t="s">
        <v>48</v>
      </c>
      <c r="J31" s="402">
        <v>3</v>
      </c>
      <c r="K31" s="399" t="s">
        <v>48</v>
      </c>
      <c r="L31" s="399" t="s">
        <v>48</v>
      </c>
      <c r="M31" s="399" t="s">
        <v>48</v>
      </c>
      <c r="N31" s="399" t="s">
        <v>48</v>
      </c>
      <c r="O31" s="399" t="s">
        <v>48</v>
      </c>
      <c r="P31" s="399" t="s">
        <v>48</v>
      </c>
      <c r="Q31" s="402">
        <v>3</v>
      </c>
    </row>
    <row r="32" spans="1:17" ht="25.5">
      <c r="A32" s="57" t="s">
        <v>64</v>
      </c>
      <c r="B32" s="27" t="s">
        <v>205</v>
      </c>
      <c r="C32" s="73" t="s">
        <v>65</v>
      </c>
      <c r="D32" s="399" t="s">
        <v>48</v>
      </c>
      <c r="E32" s="399" t="s">
        <v>48</v>
      </c>
      <c r="F32" s="399" t="s">
        <v>48</v>
      </c>
      <c r="G32" s="399" t="s">
        <v>48</v>
      </c>
      <c r="H32" s="399" t="s">
        <v>48</v>
      </c>
      <c r="I32" s="399" t="s">
        <v>48</v>
      </c>
      <c r="J32" s="402">
        <v>3</v>
      </c>
      <c r="K32" s="399" t="s">
        <v>48</v>
      </c>
      <c r="L32" s="399" t="s">
        <v>48</v>
      </c>
      <c r="M32" s="399" t="s">
        <v>48</v>
      </c>
      <c r="N32" s="399" t="s">
        <v>48</v>
      </c>
      <c r="O32" s="399" t="s">
        <v>48</v>
      </c>
      <c r="P32" s="399" t="s">
        <v>48</v>
      </c>
      <c r="Q32" s="402">
        <v>3</v>
      </c>
    </row>
    <row r="33" spans="1:17" ht="25.5">
      <c r="A33" s="57" t="s">
        <v>66</v>
      </c>
      <c r="B33" s="27" t="s">
        <v>206</v>
      </c>
      <c r="C33" s="73" t="s">
        <v>67</v>
      </c>
      <c r="D33" s="399" t="s">
        <v>48</v>
      </c>
      <c r="E33" s="399" t="s">
        <v>48</v>
      </c>
      <c r="F33" s="399" t="s">
        <v>48</v>
      </c>
      <c r="G33" s="399" t="s">
        <v>48</v>
      </c>
      <c r="H33" s="399" t="s">
        <v>48</v>
      </c>
      <c r="I33" s="399" t="s">
        <v>48</v>
      </c>
      <c r="J33" s="402">
        <v>3</v>
      </c>
      <c r="K33" s="399" t="s">
        <v>48</v>
      </c>
      <c r="L33" s="399" t="s">
        <v>48</v>
      </c>
      <c r="M33" s="399" t="s">
        <v>48</v>
      </c>
      <c r="N33" s="399" t="s">
        <v>48</v>
      </c>
      <c r="O33" s="399" t="s">
        <v>48</v>
      </c>
      <c r="P33" s="399" t="s">
        <v>48</v>
      </c>
      <c r="Q33" s="402">
        <v>3</v>
      </c>
    </row>
    <row r="34" spans="1:17" ht="25.5">
      <c r="A34" s="57" t="s">
        <v>68</v>
      </c>
      <c r="B34" s="27" t="s">
        <v>207</v>
      </c>
      <c r="C34" s="73" t="s">
        <v>69</v>
      </c>
      <c r="D34" s="399" t="s">
        <v>48</v>
      </c>
      <c r="E34" s="399" t="s">
        <v>48</v>
      </c>
      <c r="F34" s="399" t="s">
        <v>48</v>
      </c>
      <c r="G34" s="399" t="s">
        <v>48</v>
      </c>
      <c r="H34" s="399" t="s">
        <v>48</v>
      </c>
      <c r="I34" s="399" t="s">
        <v>48</v>
      </c>
      <c r="J34" s="402">
        <v>3</v>
      </c>
      <c r="K34" s="399" t="s">
        <v>48</v>
      </c>
      <c r="L34" s="399" t="s">
        <v>48</v>
      </c>
      <c r="M34" s="399" t="s">
        <v>48</v>
      </c>
      <c r="N34" s="399" t="s">
        <v>48</v>
      </c>
      <c r="O34" s="399" t="s">
        <v>48</v>
      </c>
      <c r="P34" s="399" t="s">
        <v>48</v>
      </c>
      <c r="Q34" s="402">
        <v>3</v>
      </c>
    </row>
    <row r="35" spans="1:17" ht="25.5">
      <c r="A35" s="57" t="s">
        <v>70</v>
      </c>
      <c r="B35" s="27" t="s">
        <v>208</v>
      </c>
      <c r="C35" s="73" t="s">
        <v>71</v>
      </c>
      <c r="D35" s="399" t="s">
        <v>48</v>
      </c>
      <c r="E35" s="399" t="s">
        <v>48</v>
      </c>
      <c r="F35" s="399" t="s">
        <v>48</v>
      </c>
      <c r="G35" s="399" t="s">
        <v>48</v>
      </c>
      <c r="H35" s="399" t="s">
        <v>48</v>
      </c>
      <c r="I35" s="399" t="s">
        <v>48</v>
      </c>
      <c r="J35" s="402">
        <v>3</v>
      </c>
      <c r="K35" s="399" t="s">
        <v>48</v>
      </c>
      <c r="L35" s="399" t="s">
        <v>48</v>
      </c>
      <c r="M35" s="399" t="s">
        <v>48</v>
      </c>
      <c r="N35" s="399" t="s">
        <v>48</v>
      </c>
      <c r="O35" s="399" t="s">
        <v>48</v>
      </c>
      <c r="P35" s="399" t="s">
        <v>48</v>
      </c>
      <c r="Q35" s="402">
        <v>3</v>
      </c>
    </row>
    <row r="36" spans="1:17" ht="25.5">
      <c r="A36" s="57" t="s">
        <v>72</v>
      </c>
      <c r="B36" s="27" t="s">
        <v>209</v>
      </c>
      <c r="C36" s="73" t="s">
        <v>73</v>
      </c>
      <c r="D36" s="399" t="s">
        <v>48</v>
      </c>
      <c r="E36" s="399" t="s">
        <v>48</v>
      </c>
      <c r="F36" s="399" t="s">
        <v>48</v>
      </c>
      <c r="G36" s="399" t="s">
        <v>48</v>
      </c>
      <c r="H36" s="399" t="s">
        <v>48</v>
      </c>
      <c r="I36" s="399" t="s">
        <v>48</v>
      </c>
      <c r="J36" s="402">
        <v>3</v>
      </c>
      <c r="K36" s="399" t="s">
        <v>48</v>
      </c>
      <c r="L36" s="399" t="s">
        <v>48</v>
      </c>
      <c r="M36" s="399" t="s">
        <v>48</v>
      </c>
      <c r="N36" s="399" t="s">
        <v>48</v>
      </c>
      <c r="O36" s="399" t="s">
        <v>48</v>
      </c>
      <c r="P36" s="399" t="s">
        <v>48</v>
      </c>
      <c r="Q36" s="402">
        <v>3</v>
      </c>
    </row>
    <row r="37" spans="1:17">
      <c r="A37" s="71" t="s">
        <v>74</v>
      </c>
      <c r="B37" s="72" t="s">
        <v>75</v>
      </c>
      <c r="C37" s="67" t="s">
        <v>29</v>
      </c>
      <c r="D37" s="413"/>
      <c r="E37" s="409"/>
      <c r="F37" s="413"/>
      <c r="G37" s="415"/>
      <c r="H37" s="415"/>
      <c r="I37" s="415"/>
      <c r="J37" s="410">
        <f t="shared" ref="J37" si="18">J38+J48</f>
        <v>3</v>
      </c>
      <c r="K37" s="413"/>
      <c r="L37" s="409"/>
      <c r="M37" s="413"/>
      <c r="N37" s="415"/>
      <c r="O37" s="415"/>
      <c r="P37" s="415"/>
      <c r="Q37" s="410">
        <f t="shared" ref="Q37" si="19">Q38+Q48</f>
        <v>3</v>
      </c>
    </row>
    <row r="38" spans="1:17">
      <c r="A38" s="57" t="s">
        <v>76</v>
      </c>
      <c r="B38" s="74" t="s">
        <v>77</v>
      </c>
      <c r="C38" s="73" t="s">
        <v>29</v>
      </c>
      <c r="D38" s="401"/>
      <c r="E38" s="405"/>
      <c r="F38" s="401"/>
      <c r="G38" s="414"/>
      <c r="H38" s="414"/>
      <c r="I38" s="414"/>
      <c r="J38" s="402"/>
      <c r="K38" s="401"/>
      <c r="L38" s="405"/>
      <c r="M38" s="401"/>
      <c r="N38" s="414"/>
      <c r="O38" s="414"/>
      <c r="P38" s="414"/>
      <c r="Q38" s="402"/>
    </row>
    <row r="39" spans="1:17">
      <c r="A39" s="70" t="s">
        <v>78</v>
      </c>
      <c r="B39" s="72" t="s">
        <v>44</v>
      </c>
      <c r="C39" s="67" t="s">
        <v>29</v>
      </c>
      <c r="D39" s="413"/>
      <c r="E39" s="409"/>
      <c r="F39" s="413"/>
      <c r="G39" s="415"/>
      <c r="H39" s="415"/>
      <c r="I39" s="415"/>
      <c r="J39" s="410">
        <f t="shared" ref="J39" si="20">SUM(J40:J42)</f>
        <v>3</v>
      </c>
      <c r="K39" s="413"/>
      <c r="L39" s="409"/>
      <c r="M39" s="413"/>
      <c r="N39" s="415"/>
      <c r="O39" s="415"/>
      <c r="P39" s="415"/>
      <c r="Q39" s="410">
        <f t="shared" ref="Q39" si="21">SUM(Q40:Q42)</f>
        <v>3</v>
      </c>
    </row>
    <row r="40" spans="1:17">
      <c r="A40" s="75" t="s">
        <v>79</v>
      </c>
      <c r="B40" s="27" t="s">
        <v>80</v>
      </c>
      <c r="C40" s="73" t="s">
        <v>81</v>
      </c>
      <c r="D40" s="399" t="s">
        <v>48</v>
      </c>
      <c r="E40" s="399" t="s">
        <v>48</v>
      </c>
      <c r="F40" s="399" t="s">
        <v>48</v>
      </c>
      <c r="G40" s="399" t="s">
        <v>48</v>
      </c>
      <c r="H40" s="399" t="s">
        <v>48</v>
      </c>
      <c r="I40" s="399" t="s">
        <v>48</v>
      </c>
      <c r="J40" s="402">
        <v>1</v>
      </c>
      <c r="K40" s="399" t="s">
        <v>48</v>
      </c>
      <c r="L40" s="399" t="s">
        <v>48</v>
      </c>
      <c r="M40" s="399" t="s">
        <v>48</v>
      </c>
      <c r="N40" s="399" t="s">
        <v>48</v>
      </c>
      <c r="O40" s="399" t="s">
        <v>48</v>
      </c>
      <c r="P40" s="399" t="s">
        <v>48</v>
      </c>
      <c r="Q40" s="402">
        <v>1</v>
      </c>
    </row>
    <row r="41" spans="1:17">
      <c r="A41" s="75" t="s">
        <v>82</v>
      </c>
      <c r="B41" s="27" t="s">
        <v>83</v>
      </c>
      <c r="C41" s="73" t="s">
        <v>84</v>
      </c>
      <c r="D41" s="399" t="s">
        <v>48</v>
      </c>
      <c r="E41" s="399" t="s">
        <v>48</v>
      </c>
      <c r="F41" s="399" t="s">
        <v>48</v>
      </c>
      <c r="G41" s="399" t="s">
        <v>48</v>
      </c>
      <c r="H41" s="399" t="s">
        <v>48</v>
      </c>
      <c r="I41" s="399" t="s">
        <v>48</v>
      </c>
      <c r="J41" s="402">
        <v>1</v>
      </c>
      <c r="K41" s="399" t="s">
        <v>48</v>
      </c>
      <c r="L41" s="399" t="s">
        <v>48</v>
      </c>
      <c r="M41" s="399" t="s">
        <v>48</v>
      </c>
      <c r="N41" s="399" t="s">
        <v>48</v>
      </c>
      <c r="O41" s="399" t="s">
        <v>48</v>
      </c>
      <c r="P41" s="399" t="s">
        <v>48</v>
      </c>
      <c r="Q41" s="402">
        <v>1</v>
      </c>
    </row>
    <row r="42" spans="1:17">
      <c r="A42" s="75" t="s">
        <v>85</v>
      </c>
      <c r="B42" s="27" t="s">
        <v>86</v>
      </c>
      <c r="C42" s="73" t="s">
        <v>87</v>
      </c>
      <c r="D42" s="399" t="s">
        <v>48</v>
      </c>
      <c r="E42" s="399" t="s">
        <v>48</v>
      </c>
      <c r="F42" s="399" t="s">
        <v>48</v>
      </c>
      <c r="G42" s="399" t="s">
        <v>48</v>
      </c>
      <c r="H42" s="399" t="s">
        <v>48</v>
      </c>
      <c r="I42" s="399" t="s">
        <v>48</v>
      </c>
      <c r="J42" s="402">
        <v>1</v>
      </c>
      <c r="K42" s="399" t="s">
        <v>48</v>
      </c>
      <c r="L42" s="399" t="s">
        <v>48</v>
      </c>
      <c r="M42" s="399" t="s">
        <v>48</v>
      </c>
      <c r="N42" s="399" t="s">
        <v>48</v>
      </c>
      <c r="O42" s="399" t="s">
        <v>48</v>
      </c>
      <c r="P42" s="399" t="s">
        <v>48</v>
      </c>
      <c r="Q42" s="402">
        <v>1</v>
      </c>
    </row>
    <row r="43" spans="1:17">
      <c r="A43" s="70" t="s">
        <v>88</v>
      </c>
      <c r="B43" s="68" t="s">
        <v>61</v>
      </c>
      <c r="C43" s="67" t="s">
        <v>29</v>
      </c>
      <c r="D43" s="415"/>
      <c r="E43" s="409"/>
      <c r="F43" s="415"/>
      <c r="G43" s="415"/>
      <c r="H43" s="415"/>
      <c r="I43" s="415"/>
      <c r="J43" s="410">
        <f t="shared" ref="J43" si="22">SUM(J44:J47)</f>
        <v>4</v>
      </c>
      <c r="K43" s="415"/>
      <c r="L43" s="409"/>
      <c r="M43" s="415"/>
      <c r="N43" s="415"/>
      <c r="O43" s="415"/>
      <c r="P43" s="415"/>
      <c r="Q43" s="410">
        <f t="shared" ref="Q43" si="23">SUM(Q44:Q47)</f>
        <v>4</v>
      </c>
    </row>
    <row r="44" spans="1:17" ht="25.5">
      <c r="A44" s="75" t="s">
        <v>89</v>
      </c>
      <c r="B44" s="27" t="s">
        <v>90</v>
      </c>
      <c r="C44" s="73" t="s">
        <v>91</v>
      </c>
      <c r="D44" s="399" t="s">
        <v>48</v>
      </c>
      <c r="E44" s="399" t="s">
        <v>48</v>
      </c>
      <c r="F44" s="399" t="s">
        <v>48</v>
      </c>
      <c r="G44" s="399" t="s">
        <v>48</v>
      </c>
      <c r="H44" s="399" t="s">
        <v>48</v>
      </c>
      <c r="I44" s="399" t="s">
        <v>48</v>
      </c>
      <c r="J44" s="402">
        <v>1</v>
      </c>
      <c r="K44" s="399" t="s">
        <v>48</v>
      </c>
      <c r="L44" s="399" t="s">
        <v>48</v>
      </c>
      <c r="M44" s="399" t="s">
        <v>48</v>
      </c>
      <c r="N44" s="399" t="s">
        <v>48</v>
      </c>
      <c r="O44" s="399" t="s">
        <v>48</v>
      </c>
      <c r="P44" s="399" t="s">
        <v>48</v>
      </c>
      <c r="Q44" s="402">
        <v>1</v>
      </c>
    </row>
    <row r="45" spans="1:17">
      <c r="A45" s="75" t="s">
        <v>92</v>
      </c>
      <c r="B45" s="27" t="s">
        <v>93</v>
      </c>
      <c r="C45" s="73" t="s">
        <v>94</v>
      </c>
      <c r="D45" s="399" t="s">
        <v>48</v>
      </c>
      <c r="E45" s="399" t="s">
        <v>48</v>
      </c>
      <c r="F45" s="399" t="s">
        <v>48</v>
      </c>
      <c r="G45" s="399" t="s">
        <v>48</v>
      </c>
      <c r="H45" s="399" t="s">
        <v>48</v>
      </c>
      <c r="I45" s="399" t="s">
        <v>48</v>
      </c>
      <c r="J45" s="402">
        <v>1</v>
      </c>
      <c r="K45" s="399" t="s">
        <v>48</v>
      </c>
      <c r="L45" s="399" t="s">
        <v>48</v>
      </c>
      <c r="M45" s="399" t="s">
        <v>48</v>
      </c>
      <c r="N45" s="399" t="s">
        <v>48</v>
      </c>
      <c r="O45" s="399" t="s">
        <v>48</v>
      </c>
      <c r="P45" s="399" t="s">
        <v>48</v>
      </c>
      <c r="Q45" s="402">
        <v>1</v>
      </c>
    </row>
    <row r="46" spans="1:17" ht="25.5">
      <c r="A46" s="75" t="s">
        <v>95</v>
      </c>
      <c r="B46" s="27" t="s">
        <v>96</v>
      </c>
      <c r="C46" s="73" t="s">
        <v>97</v>
      </c>
      <c r="D46" s="399" t="s">
        <v>48</v>
      </c>
      <c r="E46" s="399" t="s">
        <v>48</v>
      </c>
      <c r="F46" s="399" t="s">
        <v>48</v>
      </c>
      <c r="G46" s="399" t="s">
        <v>48</v>
      </c>
      <c r="H46" s="399" t="s">
        <v>48</v>
      </c>
      <c r="I46" s="399" t="s">
        <v>48</v>
      </c>
      <c r="J46" s="402">
        <v>1</v>
      </c>
      <c r="K46" s="399" t="s">
        <v>48</v>
      </c>
      <c r="L46" s="399" t="s">
        <v>48</v>
      </c>
      <c r="M46" s="399" t="s">
        <v>48</v>
      </c>
      <c r="N46" s="399" t="s">
        <v>48</v>
      </c>
      <c r="O46" s="399" t="s">
        <v>48</v>
      </c>
      <c r="P46" s="399" t="s">
        <v>48</v>
      </c>
      <c r="Q46" s="402">
        <v>1</v>
      </c>
    </row>
    <row r="47" spans="1:17">
      <c r="A47" s="75" t="s">
        <v>98</v>
      </c>
      <c r="B47" s="27" t="s">
        <v>99</v>
      </c>
      <c r="C47" s="73" t="s">
        <v>100</v>
      </c>
      <c r="D47" s="399" t="s">
        <v>48</v>
      </c>
      <c r="E47" s="399" t="s">
        <v>48</v>
      </c>
      <c r="F47" s="399" t="s">
        <v>48</v>
      </c>
      <c r="G47" s="399" t="s">
        <v>48</v>
      </c>
      <c r="H47" s="399" t="s">
        <v>48</v>
      </c>
      <c r="I47" s="399" t="s">
        <v>48</v>
      </c>
      <c r="J47" s="402">
        <v>1</v>
      </c>
      <c r="K47" s="399" t="s">
        <v>48</v>
      </c>
      <c r="L47" s="399" t="s">
        <v>48</v>
      </c>
      <c r="M47" s="399" t="s">
        <v>48</v>
      </c>
      <c r="N47" s="399" t="s">
        <v>48</v>
      </c>
      <c r="O47" s="399" t="s">
        <v>48</v>
      </c>
      <c r="P47" s="399" t="s">
        <v>48</v>
      </c>
      <c r="Q47" s="402">
        <v>1</v>
      </c>
    </row>
    <row r="48" spans="1:17">
      <c r="A48" s="71" t="s">
        <v>101</v>
      </c>
      <c r="B48" s="72" t="s">
        <v>102</v>
      </c>
      <c r="C48" s="67" t="s">
        <v>29</v>
      </c>
      <c r="D48" s="415"/>
      <c r="E48" s="409"/>
      <c r="F48" s="415"/>
      <c r="G48" s="415"/>
      <c r="H48" s="415"/>
      <c r="I48" s="415"/>
      <c r="J48" s="410">
        <f t="shared" ref="J48" si="24">J49+J52</f>
        <v>3</v>
      </c>
      <c r="K48" s="415"/>
      <c r="L48" s="409"/>
      <c r="M48" s="415"/>
      <c r="N48" s="415"/>
      <c r="O48" s="415"/>
      <c r="P48" s="415"/>
      <c r="Q48" s="410">
        <f t="shared" ref="Q48" si="25">Q49+Q52</f>
        <v>3</v>
      </c>
    </row>
    <row r="49" spans="1:17">
      <c r="A49" s="70" t="s">
        <v>103</v>
      </c>
      <c r="B49" s="68" t="s">
        <v>44</v>
      </c>
      <c r="C49" s="67" t="s">
        <v>29</v>
      </c>
      <c r="D49" s="415"/>
      <c r="E49" s="409"/>
      <c r="F49" s="415"/>
      <c r="G49" s="415"/>
      <c r="H49" s="415"/>
      <c r="I49" s="415"/>
      <c r="J49" s="410">
        <f t="shared" ref="J49" si="26">J50+J51</f>
        <v>2</v>
      </c>
      <c r="K49" s="415"/>
      <c r="L49" s="409"/>
      <c r="M49" s="415"/>
      <c r="N49" s="415"/>
      <c r="O49" s="415"/>
      <c r="P49" s="415"/>
      <c r="Q49" s="410">
        <f t="shared" ref="Q49" si="27">Q50+Q51</f>
        <v>2</v>
      </c>
    </row>
    <row r="50" spans="1:17">
      <c r="A50" s="57" t="s">
        <v>104</v>
      </c>
      <c r="B50" s="27" t="s">
        <v>105</v>
      </c>
      <c r="C50" s="73" t="s">
        <v>106</v>
      </c>
      <c r="D50" s="399" t="s">
        <v>48</v>
      </c>
      <c r="E50" s="399" t="s">
        <v>48</v>
      </c>
      <c r="F50" s="399" t="s">
        <v>48</v>
      </c>
      <c r="G50" s="399" t="s">
        <v>48</v>
      </c>
      <c r="H50" s="399" t="s">
        <v>48</v>
      </c>
      <c r="I50" s="399" t="s">
        <v>48</v>
      </c>
      <c r="J50" s="402">
        <v>1</v>
      </c>
      <c r="K50" s="399" t="s">
        <v>48</v>
      </c>
      <c r="L50" s="399" t="s">
        <v>48</v>
      </c>
      <c r="M50" s="399" t="s">
        <v>48</v>
      </c>
      <c r="N50" s="399" t="s">
        <v>48</v>
      </c>
      <c r="O50" s="399" t="s">
        <v>48</v>
      </c>
      <c r="P50" s="399" t="s">
        <v>48</v>
      </c>
      <c r="Q50" s="402">
        <v>1</v>
      </c>
    </row>
    <row r="51" spans="1:17" ht="33" customHeight="1">
      <c r="A51" s="76" t="s">
        <v>107</v>
      </c>
      <c r="B51" s="33" t="s">
        <v>108</v>
      </c>
      <c r="C51" s="73" t="s">
        <v>109</v>
      </c>
      <c r="D51" s="399" t="s">
        <v>48</v>
      </c>
      <c r="E51" s="399" t="s">
        <v>48</v>
      </c>
      <c r="F51" s="399" t="s">
        <v>48</v>
      </c>
      <c r="G51" s="399" t="s">
        <v>48</v>
      </c>
      <c r="H51" s="399" t="s">
        <v>48</v>
      </c>
      <c r="I51" s="399" t="s">
        <v>48</v>
      </c>
      <c r="J51" s="402">
        <v>1</v>
      </c>
      <c r="K51" s="399" t="s">
        <v>48</v>
      </c>
      <c r="L51" s="399" t="s">
        <v>48</v>
      </c>
      <c r="M51" s="399" t="s">
        <v>48</v>
      </c>
      <c r="N51" s="399" t="s">
        <v>48</v>
      </c>
      <c r="O51" s="399" t="s">
        <v>48</v>
      </c>
      <c r="P51" s="399" t="s">
        <v>48</v>
      </c>
      <c r="Q51" s="402">
        <v>1</v>
      </c>
    </row>
    <row r="52" spans="1:17">
      <c r="A52" s="70" t="s">
        <v>110</v>
      </c>
      <c r="B52" s="68" t="s">
        <v>61</v>
      </c>
      <c r="C52" s="67" t="s">
        <v>29</v>
      </c>
      <c r="D52" s="415"/>
      <c r="E52" s="409"/>
      <c r="F52" s="415"/>
      <c r="G52" s="415"/>
      <c r="H52" s="415"/>
      <c r="I52" s="415"/>
      <c r="J52" s="410">
        <f t="shared" ref="J52" si="28">SUM(J53:J53)</f>
        <v>1</v>
      </c>
      <c r="K52" s="415"/>
      <c r="L52" s="409"/>
      <c r="M52" s="415"/>
      <c r="N52" s="415"/>
      <c r="O52" s="415"/>
      <c r="P52" s="415"/>
      <c r="Q52" s="410">
        <f t="shared" ref="Q52" si="29">SUM(Q53:Q53)</f>
        <v>1</v>
      </c>
    </row>
    <row r="53" spans="1:17" ht="25.5">
      <c r="A53" s="57" t="s">
        <v>111</v>
      </c>
      <c r="B53" s="27" t="s">
        <v>112</v>
      </c>
      <c r="C53" s="73" t="s">
        <v>113</v>
      </c>
      <c r="D53" s="399" t="s">
        <v>48</v>
      </c>
      <c r="E53" s="399" t="s">
        <v>48</v>
      </c>
      <c r="F53" s="399" t="s">
        <v>48</v>
      </c>
      <c r="G53" s="399" t="s">
        <v>48</v>
      </c>
      <c r="H53" s="399" t="s">
        <v>48</v>
      </c>
      <c r="I53" s="399" t="s">
        <v>48</v>
      </c>
      <c r="J53" s="402">
        <v>1</v>
      </c>
      <c r="K53" s="399" t="s">
        <v>48</v>
      </c>
      <c r="L53" s="399" t="s">
        <v>48</v>
      </c>
      <c r="M53" s="399" t="s">
        <v>48</v>
      </c>
      <c r="N53" s="399" t="s">
        <v>48</v>
      </c>
      <c r="O53" s="399" t="s">
        <v>48</v>
      </c>
      <c r="P53" s="399" t="s">
        <v>48</v>
      </c>
      <c r="Q53" s="402">
        <v>1</v>
      </c>
    </row>
  </sheetData>
  <mergeCells count="12">
    <mergeCell ref="D10:J10"/>
    <mergeCell ref="K10:Q10"/>
    <mergeCell ref="A8:A11"/>
    <mergeCell ref="B8:B11"/>
    <mergeCell ref="C8:C11"/>
    <mergeCell ref="D8:J9"/>
    <mergeCell ref="K8:Q9"/>
    <mergeCell ref="K1:Q1"/>
    <mergeCell ref="H2:Q2"/>
    <mergeCell ref="A4:Q4"/>
    <mergeCell ref="A5:Q5"/>
    <mergeCell ref="A6:Q6"/>
  </mergeCells>
  <conditionalFormatting sqref="B51">
    <cfRule type="cellIs" dxfId="0" priority="1" stopIfTrue="1" operator="equal">
      <formula>0</formula>
    </cfRule>
  </conditionalFormatting>
  <pageMargins left="0.78740157480314965" right="0" top="0.78740157480314965" bottom="0" header="0" footer="0"/>
  <pageSetup paperSize="9" scale="49" fitToHeight="0" orientation="portrait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P51"/>
  <sheetViews>
    <sheetView zoomScale="75" zoomScaleNormal="75" zoomScaleSheetLayoutView="57" workbookViewId="0">
      <selection activeCell="D51" sqref="D51"/>
    </sheetView>
  </sheetViews>
  <sheetFormatPr defaultRowHeight="15.75"/>
  <cols>
    <col min="1" max="1" width="3.875" style="28" customWidth="1"/>
    <col min="2" max="2" width="12" style="28" customWidth="1"/>
    <col min="3" max="3" width="65.625" style="28" customWidth="1"/>
    <col min="4" max="4" width="25.25" style="28" customWidth="1"/>
    <col min="5" max="12" width="20.625" style="28" customWidth="1"/>
    <col min="13" max="16384" width="9" style="28"/>
  </cols>
  <sheetData>
    <row r="1" spans="2:16">
      <c r="H1" s="24"/>
      <c r="L1" s="25" t="s">
        <v>191</v>
      </c>
      <c r="M1" s="42"/>
      <c r="N1" s="42"/>
    </row>
    <row r="2" spans="2:16">
      <c r="F2" s="90"/>
      <c r="H2" s="26"/>
      <c r="K2" s="43"/>
      <c r="L2" s="26" t="s">
        <v>211</v>
      </c>
      <c r="M2" s="43"/>
      <c r="N2" s="43"/>
    </row>
    <row r="3" spans="2:16">
      <c r="F3" s="91"/>
      <c r="H3" s="24"/>
    </row>
    <row r="4" spans="2:16">
      <c r="B4" s="233" t="s">
        <v>288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2:16">
      <c r="B5" s="234" t="s">
        <v>200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2:16">
      <c r="B6" s="234" t="s">
        <v>201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</row>
    <row r="7" spans="2:16" s="91" customFormat="1" ht="15.75" customHeight="1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2:16" s="92" customFormat="1" ht="33.75" customHeight="1">
      <c r="B8" s="230" t="s">
        <v>1</v>
      </c>
      <c r="C8" s="230" t="s">
        <v>2</v>
      </c>
      <c r="D8" s="230" t="s">
        <v>3</v>
      </c>
      <c r="E8" s="230" t="s">
        <v>4</v>
      </c>
      <c r="F8" s="230"/>
      <c r="G8" s="230"/>
      <c r="H8" s="230"/>
      <c r="I8" s="230"/>
      <c r="J8" s="230"/>
      <c r="K8" s="230"/>
      <c r="L8" s="230"/>
    </row>
    <row r="9" spans="2:16" ht="102">
      <c r="B9" s="230"/>
      <c r="C9" s="230"/>
      <c r="D9" s="230"/>
      <c r="E9" s="93" t="s">
        <v>5</v>
      </c>
      <c r="F9" s="230" t="s">
        <v>6</v>
      </c>
      <c r="G9" s="230"/>
      <c r="H9" s="227" t="s">
        <v>7</v>
      </c>
      <c r="I9" s="228"/>
      <c r="J9" s="93" t="s">
        <v>8</v>
      </c>
      <c r="K9" s="93" t="s">
        <v>10</v>
      </c>
      <c r="L9" s="93" t="s">
        <v>11</v>
      </c>
    </row>
    <row r="10" spans="2:16" ht="76.5">
      <c r="B10" s="230"/>
      <c r="C10" s="230"/>
      <c r="D10" s="230"/>
      <c r="E10" s="93" t="s">
        <v>12</v>
      </c>
      <c r="F10" s="93" t="s">
        <v>13</v>
      </c>
      <c r="G10" s="93" t="s">
        <v>14</v>
      </c>
      <c r="H10" s="93" t="s">
        <v>15</v>
      </c>
      <c r="I10" s="35" t="s">
        <v>16</v>
      </c>
      <c r="J10" s="93" t="s">
        <v>17</v>
      </c>
      <c r="K10" s="93" t="s">
        <v>12</v>
      </c>
      <c r="L10" s="93" t="s">
        <v>12</v>
      </c>
    </row>
    <row r="11" spans="2:16" ht="25.5">
      <c r="B11" s="230"/>
      <c r="C11" s="230"/>
      <c r="D11" s="230"/>
      <c r="E11" s="93" t="s">
        <v>210</v>
      </c>
      <c r="F11" s="93" t="s">
        <v>210</v>
      </c>
      <c r="G11" s="93" t="s">
        <v>210</v>
      </c>
      <c r="H11" s="93" t="s">
        <v>210</v>
      </c>
      <c r="I11" s="93" t="s">
        <v>210</v>
      </c>
      <c r="J11" s="93" t="s">
        <v>210</v>
      </c>
      <c r="K11" s="93" t="s">
        <v>210</v>
      </c>
      <c r="L11" s="93" t="s">
        <v>210</v>
      </c>
    </row>
    <row r="12" spans="2:16" ht="22.5" hidden="1" customHeight="1">
      <c r="B12" s="101">
        <v>1</v>
      </c>
      <c r="C12" s="101">
        <v>2</v>
      </c>
      <c r="D12" s="101">
        <v>3</v>
      </c>
      <c r="E12" s="102" t="s">
        <v>19</v>
      </c>
      <c r="F12" s="102" t="s">
        <v>20</v>
      </c>
      <c r="G12" s="102" t="s">
        <v>21</v>
      </c>
      <c r="H12" s="102" t="s">
        <v>22</v>
      </c>
      <c r="I12" s="97" t="s">
        <v>23</v>
      </c>
      <c r="J12" s="102" t="s">
        <v>25</v>
      </c>
      <c r="K12" s="102" t="s">
        <v>26</v>
      </c>
      <c r="L12" s="102" t="s">
        <v>27</v>
      </c>
    </row>
    <row r="13" spans="2:16" ht="15.75" customHeight="1">
      <c r="B13" s="103"/>
      <c r="C13" s="103" t="s">
        <v>28</v>
      </c>
      <c r="D13" s="104" t="s">
        <v>29</v>
      </c>
      <c r="E13" s="104">
        <f>E14+E15</f>
        <v>0</v>
      </c>
      <c r="F13" s="104">
        <f t="shared" ref="F13:L13" si="0">F14+F15</f>
        <v>0</v>
      </c>
      <c r="G13" s="104">
        <f t="shared" si="0"/>
        <v>8.31</v>
      </c>
      <c r="H13" s="104">
        <f t="shared" si="0"/>
        <v>6</v>
      </c>
      <c r="I13" s="104">
        <f t="shared" si="0"/>
        <v>3.7</v>
      </c>
      <c r="J13" s="104">
        <f>J14+J15</f>
        <v>0</v>
      </c>
      <c r="K13" s="104">
        <f t="shared" si="0"/>
        <v>0</v>
      </c>
      <c r="L13" s="104">
        <f t="shared" si="0"/>
        <v>0</v>
      </c>
    </row>
    <row r="14" spans="2:16" ht="30" customHeight="1">
      <c r="B14" s="103"/>
      <c r="C14" s="103" t="s">
        <v>30</v>
      </c>
      <c r="D14" s="105" t="s">
        <v>29</v>
      </c>
      <c r="E14" s="105">
        <f t="shared" ref="E14:L14" si="1">E21+E25+E43</f>
        <v>0</v>
      </c>
      <c r="F14" s="105">
        <f t="shared" si="1"/>
        <v>0</v>
      </c>
      <c r="G14" s="105">
        <f t="shared" si="1"/>
        <v>1.85</v>
      </c>
      <c r="H14" s="105">
        <f t="shared" si="1"/>
        <v>0</v>
      </c>
      <c r="I14" s="105">
        <f t="shared" si="1"/>
        <v>3.7</v>
      </c>
      <c r="J14" s="105">
        <f t="shared" si="1"/>
        <v>0</v>
      </c>
      <c r="K14" s="105">
        <f t="shared" si="1"/>
        <v>0</v>
      </c>
      <c r="L14" s="105">
        <f t="shared" si="1"/>
        <v>0</v>
      </c>
    </row>
    <row r="15" spans="2:16">
      <c r="B15" s="103"/>
      <c r="C15" s="103" t="s">
        <v>31</v>
      </c>
      <c r="D15" s="105" t="s">
        <v>29</v>
      </c>
      <c r="E15" s="105">
        <f t="shared" ref="E15:L15" si="2">E29+E50</f>
        <v>0</v>
      </c>
      <c r="F15" s="105">
        <f t="shared" si="2"/>
        <v>0</v>
      </c>
      <c r="G15" s="105">
        <f t="shared" si="2"/>
        <v>6.46</v>
      </c>
      <c r="H15" s="105">
        <f t="shared" si="2"/>
        <v>6</v>
      </c>
      <c r="I15" s="105">
        <f t="shared" si="2"/>
        <v>0</v>
      </c>
      <c r="J15" s="105">
        <f t="shared" si="2"/>
        <v>0</v>
      </c>
      <c r="K15" s="105">
        <f t="shared" si="2"/>
        <v>0</v>
      </c>
      <c r="L15" s="105">
        <f t="shared" si="2"/>
        <v>0</v>
      </c>
    </row>
    <row r="16" spans="2:16">
      <c r="B16" s="106">
        <v>1</v>
      </c>
      <c r="C16" s="107" t="s">
        <v>32</v>
      </c>
      <c r="D16" s="104" t="s">
        <v>29</v>
      </c>
      <c r="E16" s="104">
        <f t="shared" ref="E16:L16" si="3">E17</f>
        <v>0</v>
      </c>
      <c r="F16" s="104">
        <f t="shared" si="3"/>
        <v>0</v>
      </c>
      <c r="G16" s="104">
        <f t="shared" si="3"/>
        <v>8.31</v>
      </c>
      <c r="H16" s="104">
        <f t="shared" si="3"/>
        <v>6</v>
      </c>
      <c r="I16" s="104">
        <f t="shared" si="3"/>
        <v>3.7</v>
      </c>
      <c r="J16" s="104">
        <f t="shared" si="3"/>
        <v>0</v>
      </c>
      <c r="K16" s="104">
        <f t="shared" si="3"/>
        <v>0</v>
      </c>
      <c r="L16" s="104">
        <f t="shared" si="3"/>
        <v>0</v>
      </c>
    </row>
    <row r="17" spans="2:12">
      <c r="B17" s="108" t="s">
        <v>33</v>
      </c>
      <c r="C17" s="107" t="s">
        <v>34</v>
      </c>
      <c r="D17" s="104" t="s">
        <v>29</v>
      </c>
      <c r="E17" s="104">
        <f t="shared" ref="E17:L17" si="4">E18+E41</f>
        <v>0</v>
      </c>
      <c r="F17" s="104">
        <f t="shared" si="4"/>
        <v>0</v>
      </c>
      <c r="G17" s="104">
        <f t="shared" si="4"/>
        <v>8.31</v>
      </c>
      <c r="H17" s="104">
        <f t="shared" si="4"/>
        <v>6</v>
      </c>
      <c r="I17" s="104">
        <f t="shared" si="4"/>
        <v>3.7</v>
      </c>
      <c r="J17" s="104">
        <f t="shared" si="4"/>
        <v>0</v>
      </c>
      <c r="K17" s="104">
        <f t="shared" si="4"/>
        <v>0</v>
      </c>
      <c r="L17" s="104">
        <f t="shared" si="4"/>
        <v>0</v>
      </c>
    </row>
    <row r="18" spans="2:12">
      <c r="B18" s="108" t="s">
        <v>35</v>
      </c>
      <c r="C18" s="72" t="s">
        <v>36</v>
      </c>
      <c r="D18" s="104" t="s">
        <v>29</v>
      </c>
      <c r="E18" s="104">
        <f t="shared" ref="E18:L18" si="5">E19+E23</f>
        <v>0</v>
      </c>
      <c r="F18" s="104">
        <f t="shared" si="5"/>
        <v>0</v>
      </c>
      <c r="G18" s="104">
        <f t="shared" si="5"/>
        <v>8.31</v>
      </c>
      <c r="H18" s="104">
        <f t="shared" si="5"/>
        <v>6</v>
      </c>
      <c r="I18" s="104">
        <f t="shared" si="5"/>
        <v>3.7</v>
      </c>
      <c r="J18" s="104">
        <f>J19+J23</f>
        <v>0</v>
      </c>
      <c r="K18" s="104">
        <f t="shared" si="5"/>
        <v>0</v>
      </c>
      <c r="L18" s="104">
        <f t="shared" si="5"/>
        <v>0</v>
      </c>
    </row>
    <row r="19" spans="2:12">
      <c r="B19" s="108" t="s">
        <v>37</v>
      </c>
      <c r="C19" s="72" t="s">
        <v>38</v>
      </c>
      <c r="D19" s="104" t="s">
        <v>29</v>
      </c>
      <c r="E19" s="104">
        <f t="shared" ref="E19:L19" si="6">E20</f>
        <v>0</v>
      </c>
      <c r="F19" s="104">
        <f t="shared" si="6"/>
        <v>0</v>
      </c>
      <c r="G19" s="104">
        <f t="shared" si="6"/>
        <v>0</v>
      </c>
      <c r="H19" s="104">
        <f t="shared" si="6"/>
        <v>0</v>
      </c>
      <c r="I19" s="104">
        <f t="shared" si="6"/>
        <v>3.7</v>
      </c>
      <c r="J19" s="104">
        <f t="shared" si="6"/>
        <v>0</v>
      </c>
      <c r="K19" s="104">
        <f t="shared" si="6"/>
        <v>0</v>
      </c>
      <c r="L19" s="104">
        <f t="shared" si="6"/>
        <v>0</v>
      </c>
    </row>
    <row r="20" spans="2:12">
      <c r="B20" s="108" t="s">
        <v>39</v>
      </c>
      <c r="C20" s="72" t="s">
        <v>40</v>
      </c>
      <c r="D20" s="104" t="s">
        <v>29</v>
      </c>
      <c r="E20" s="104">
        <v>0</v>
      </c>
      <c r="F20" s="104">
        <v>0</v>
      </c>
      <c r="G20" s="104">
        <v>0</v>
      </c>
      <c r="H20" s="104">
        <v>0</v>
      </c>
      <c r="I20" s="104">
        <f>I21</f>
        <v>3.7</v>
      </c>
      <c r="J20" s="104">
        <v>0</v>
      </c>
      <c r="K20" s="104">
        <v>0</v>
      </c>
      <c r="L20" s="104">
        <v>0</v>
      </c>
    </row>
    <row r="21" spans="2:12">
      <c r="B21" s="106" t="s">
        <v>43</v>
      </c>
      <c r="C21" s="72" t="s">
        <v>44</v>
      </c>
      <c r="D21" s="105" t="s">
        <v>29</v>
      </c>
      <c r="E21" s="105">
        <f t="shared" ref="E21:L21" si="7">E22</f>
        <v>0</v>
      </c>
      <c r="F21" s="105">
        <f t="shared" si="7"/>
        <v>0</v>
      </c>
      <c r="G21" s="105">
        <f t="shared" si="7"/>
        <v>0</v>
      </c>
      <c r="H21" s="105">
        <f t="shared" si="7"/>
        <v>0</v>
      </c>
      <c r="I21" s="105">
        <f t="shared" si="7"/>
        <v>3.7</v>
      </c>
      <c r="J21" s="105">
        <f t="shared" si="7"/>
        <v>0</v>
      </c>
      <c r="K21" s="105">
        <f t="shared" si="7"/>
        <v>0</v>
      </c>
      <c r="L21" s="105">
        <f t="shared" si="7"/>
        <v>0</v>
      </c>
    </row>
    <row r="22" spans="2:12">
      <c r="B22" s="109" t="s">
        <v>233</v>
      </c>
      <c r="C22" s="74" t="s">
        <v>234</v>
      </c>
      <c r="D22" s="110" t="s">
        <v>235</v>
      </c>
      <c r="E22" s="110"/>
      <c r="F22" s="110"/>
      <c r="G22" s="110"/>
      <c r="H22" s="110"/>
      <c r="I22" s="105">
        <v>3.7</v>
      </c>
      <c r="J22" s="105"/>
      <c r="K22" s="105"/>
      <c r="L22" s="105"/>
    </row>
    <row r="23" spans="2:12">
      <c r="B23" s="108" t="s">
        <v>49</v>
      </c>
      <c r="C23" s="72" t="s">
        <v>50</v>
      </c>
      <c r="D23" s="103"/>
      <c r="E23" s="103">
        <f t="shared" ref="E23:L23" si="8">E24</f>
        <v>0</v>
      </c>
      <c r="F23" s="103">
        <f t="shared" si="8"/>
        <v>0</v>
      </c>
      <c r="G23" s="103">
        <f t="shared" si="8"/>
        <v>8.31</v>
      </c>
      <c r="H23" s="103">
        <f t="shared" si="8"/>
        <v>6</v>
      </c>
      <c r="I23" s="103">
        <f t="shared" si="8"/>
        <v>0</v>
      </c>
      <c r="J23" s="103">
        <f t="shared" si="8"/>
        <v>0</v>
      </c>
      <c r="K23" s="103">
        <f t="shared" si="8"/>
        <v>0</v>
      </c>
      <c r="L23" s="103">
        <f t="shared" si="8"/>
        <v>0</v>
      </c>
    </row>
    <row r="24" spans="2:12">
      <c r="B24" s="109" t="s">
        <v>51</v>
      </c>
      <c r="C24" s="74" t="s">
        <v>52</v>
      </c>
      <c r="D24" s="110"/>
      <c r="E24" s="110">
        <f t="shared" ref="E24:L24" si="9">E25+E29</f>
        <v>0</v>
      </c>
      <c r="F24" s="110">
        <f t="shared" si="9"/>
        <v>0</v>
      </c>
      <c r="G24" s="110">
        <f t="shared" si="9"/>
        <v>8.31</v>
      </c>
      <c r="H24" s="110">
        <f t="shared" si="9"/>
        <v>6</v>
      </c>
      <c r="I24" s="110">
        <f t="shared" si="9"/>
        <v>0</v>
      </c>
      <c r="J24" s="110">
        <f t="shared" si="9"/>
        <v>0</v>
      </c>
      <c r="K24" s="110">
        <f t="shared" si="9"/>
        <v>0</v>
      </c>
      <c r="L24" s="110">
        <f t="shared" si="9"/>
        <v>0</v>
      </c>
    </row>
    <row r="25" spans="2:12">
      <c r="B25" s="106" t="s">
        <v>53</v>
      </c>
      <c r="C25" s="72" t="s">
        <v>44</v>
      </c>
      <c r="D25" s="103"/>
      <c r="E25" s="104"/>
      <c r="F25" s="103"/>
      <c r="G25" s="104">
        <f>SUM(G26:G28)</f>
        <v>1.85</v>
      </c>
      <c r="H25" s="104"/>
      <c r="I25" s="104"/>
      <c r="J25" s="104"/>
      <c r="K25" s="104"/>
      <c r="L25" s="104"/>
    </row>
    <row r="26" spans="2:12">
      <c r="B26" s="109" t="s">
        <v>236</v>
      </c>
      <c r="C26" s="111" t="s">
        <v>289</v>
      </c>
      <c r="D26" s="110" t="s">
        <v>237</v>
      </c>
      <c r="E26" s="112">
        <v>0</v>
      </c>
      <c r="F26" s="112">
        <v>0</v>
      </c>
      <c r="G26" s="31">
        <v>0.8</v>
      </c>
      <c r="H26" s="31"/>
      <c r="I26" s="31"/>
      <c r="J26" s="31"/>
      <c r="K26" s="31"/>
      <c r="L26" s="31"/>
    </row>
    <row r="27" spans="2:12">
      <c r="B27" s="109" t="s">
        <v>238</v>
      </c>
      <c r="C27" s="111" t="s">
        <v>290</v>
      </c>
      <c r="D27" s="110" t="s">
        <v>239</v>
      </c>
      <c r="E27" s="112">
        <v>0</v>
      </c>
      <c r="F27" s="112">
        <v>0</v>
      </c>
      <c r="G27" s="31">
        <v>0.8</v>
      </c>
      <c r="H27" s="31"/>
      <c r="I27" s="31"/>
      <c r="J27" s="31"/>
      <c r="K27" s="31"/>
      <c r="L27" s="31"/>
    </row>
    <row r="28" spans="2:12" ht="25.5">
      <c r="B28" s="109" t="s">
        <v>240</v>
      </c>
      <c r="C28" s="111" t="s">
        <v>291</v>
      </c>
      <c r="D28" s="110" t="s">
        <v>241</v>
      </c>
      <c r="E28" s="112">
        <v>0</v>
      </c>
      <c r="F28" s="112">
        <v>0</v>
      </c>
      <c r="G28" s="31">
        <v>0.25</v>
      </c>
      <c r="H28" s="31"/>
      <c r="I28" s="31"/>
      <c r="J28" s="31"/>
      <c r="K28" s="31"/>
      <c r="L28" s="31"/>
    </row>
    <row r="29" spans="2:12">
      <c r="B29" s="106" t="s">
        <v>60</v>
      </c>
      <c r="C29" s="72" t="s">
        <v>61</v>
      </c>
      <c r="D29" s="103"/>
      <c r="E29" s="104"/>
      <c r="F29" s="103"/>
      <c r="G29" s="104">
        <f>SUM(G30:G40)</f>
        <v>6.46</v>
      </c>
      <c r="H29" s="104">
        <f>SUM(H30:H40)</f>
        <v>6</v>
      </c>
      <c r="I29" s="104"/>
      <c r="J29" s="104"/>
      <c r="K29" s="104"/>
      <c r="L29" s="104"/>
    </row>
    <row r="30" spans="2:12">
      <c r="B30" s="109" t="s">
        <v>242</v>
      </c>
      <c r="C30" s="111" t="s">
        <v>292</v>
      </c>
      <c r="D30" s="110" t="s">
        <v>243</v>
      </c>
      <c r="E30" s="112">
        <v>0</v>
      </c>
      <c r="F30" s="112">
        <v>0</v>
      </c>
      <c r="G30" s="31"/>
      <c r="H30" s="31">
        <v>3</v>
      </c>
      <c r="I30" s="31"/>
      <c r="J30" s="31"/>
      <c r="K30" s="31"/>
      <c r="L30" s="31"/>
    </row>
    <row r="31" spans="2:12">
      <c r="B31" s="109" t="s">
        <v>244</v>
      </c>
      <c r="C31" s="111" t="s">
        <v>293</v>
      </c>
      <c r="D31" s="110" t="s">
        <v>245</v>
      </c>
      <c r="E31" s="112">
        <v>0</v>
      </c>
      <c r="F31" s="112">
        <v>0</v>
      </c>
      <c r="G31" s="31"/>
      <c r="H31" s="31">
        <v>3</v>
      </c>
      <c r="I31" s="31"/>
      <c r="J31" s="31"/>
      <c r="K31" s="31"/>
      <c r="L31" s="31"/>
    </row>
    <row r="32" spans="2:12">
      <c r="B32" s="109" t="s">
        <v>246</v>
      </c>
      <c r="C32" s="111" t="s">
        <v>294</v>
      </c>
      <c r="D32" s="110" t="s">
        <v>247</v>
      </c>
      <c r="E32" s="112">
        <v>0</v>
      </c>
      <c r="F32" s="112">
        <v>0</v>
      </c>
      <c r="G32" s="31">
        <v>0.8</v>
      </c>
      <c r="H32" s="31"/>
      <c r="I32" s="31"/>
      <c r="J32" s="31"/>
      <c r="K32" s="31"/>
      <c r="L32" s="31"/>
    </row>
    <row r="33" spans="2:12">
      <c r="B33" s="109" t="s">
        <v>248</v>
      </c>
      <c r="C33" s="111" t="s">
        <v>295</v>
      </c>
      <c r="D33" s="110" t="s">
        <v>249</v>
      </c>
      <c r="E33" s="112">
        <v>0</v>
      </c>
      <c r="F33" s="112">
        <v>0</v>
      </c>
      <c r="G33" s="31">
        <v>0.8</v>
      </c>
      <c r="H33" s="31"/>
      <c r="I33" s="31"/>
      <c r="J33" s="31"/>
      <c r="K33" s="31"/>
      <c r="L33" s="31"/>
    </row>
    <row r="34" spans="2:12">
      <c r="B34" s="109" t="s">
        <v>250</v>
      </c>
      <c r="C34" s="111" t="s">
        <v>296</v>
      </c>
      <c r="D34" s="110" t="s">
        <v>251</v>
      </c>
      <c r="E34" s="112">
        <v>0</v>
      </c>
      <c r="F34" s="112">
        <v>0</v>
      </c>
      <c r="G34" s="31">
        <v>0.4</v>
      </c>
      <c r="H34" s="31"/>
      <c r="I34" s="31"/>
      <c r="J34" s="31"/>
      <c r="K34" s="31"/>
      <c r="L34" s="31"/>
    </row>
    <row r="35" spans="2:12">
      <c r="B35" s="109" t="s">
        <v>252</v>
      </c>
      <c r="C35" s="111" t="s">
        <v>297</v>
      </c>
      <c r="D35" s="110" t="s">
        <v>253</v>
      </c>
      <c r="E35" s="112">
        <v>0</v>
      </c>
      <c r="F35" s="112">
        <v>0</v>
      </c>
      <c r="G35" s="31">
        <v>0.8</v>
      </c>
      <c r="H35" s="31"/>
      <c r="I35" s="31"/>
      <c r="J35" s="31"/>
      <c r="K35" s="31"/>
      <c r="L35" s="31"/>
    </row>
    <row r="36" spans="2:12">
      <c r="B36" s="109" t="s">
        <v>254</v>
      </c>
      <c r="C36" s="111" t="s">
        <v>298</v>
      </c>
      <c r="D36" s="110" t="s">
        <v>255</v>
      </c>
      <c r="E36" s="112">
        <v>0</v>
      </c>
      <c r="F36" s="112">
        <v>0</v>
      </c>
      <c r="G36" s="31">
        <v>0.4</v>
      </c>
      <c r="H36" s="31"/>
      <c r="I36" s="31"/>
      <c r="J36" s="31"/>
      <c r="K36" s="31"/>
      <c r="L36" s="31"/>
    </row>
    <row r="37" spans="2:12">
      <c r="B37" s="109" t="s">
        <v>256</v>
      </c>
      <c r="C37" s="111" t="s">
        <v>299</v>
      </c>
      <c r="D37" s="110" t="s">
        <v>257</v>
      </c>
      <c r="E37" s="112">
        <v>0</v>
      </c>
      <c r="F37" s="112">
        <v>0</v>
      </c>
      <c r="G37" s="31">
        <v>1.26</v>
      </c>
      <c r="H37" s="31"/>
      <c r="I37" s="31"/>
      <c r="J37" s="31"/>
      <c r="K37" s="31"/>
      <c r="L37" s="31"/>
    </row>
    <row r="38" spans="2:12">
      <c r="B38" s="109" t="s">
        <v>258</v>
      </c>
      <c r="C38" s="111" t="s">
        <v>300</v>
      </c>
      <c r="D38" s="110" t="s">
        <v>259</v>
      </c>
      <c r="E38" s="112">
        <v>0</v>
      </c>
      <c r="F38" s="112">
        <v>0</v>
      </c>
      <c r="G38" s="31">
        <v>0.4</v>
      </c>
      <c r="H38" s="31"/>
      <c r="I38" s="31"/>
      <c r="J38" s="31"/>
      <c r="K38" s="31"/>
      <c r="L38" s="31"/>
    </row>
    <row r="39" spans="2:12">
      <c r="B39" s="109" t="s">
        <v>260</v>
      </c>
      <c r="C39" s="111" t="s">
        <v>301</v>
      </c>
      <c r="D39" s="110" t="s">
        <v>261</v>
      </c>
      <c r="E39" s="112">
        <v>0</v>
      </c>
      <c r="F39" s="112">
        <v>0</v>
      </c>
      <c r="G39" s="31">
        <v>0.8</v>
      </c>
      <c r="H39" s="31"/>
      <c r="I39" s="31"/>
      <c r="J39" s="31"/>
      <c r="K39" s="31"/>
      <c r="L39" s="31"/>
    </row>
    <row r="40" spans="2:12">
      <c r="B40" s="109" t="s">
        <v>262</v>
      </c>
      <c r="C40" s="111" t="s">
        <v>302</v>
      </c>
      <c r="D40" s="110" t="s">
        <v>263</v>
      </c>
      <c r="E40" s="112">
        <v>0</v>
      </c>
      <c r="F40" s="112">
        <v>0</v>
      </c>
      <c r="G40" s="31">
        <v>0.8</v>
      </c>
      <c r="H40" s="31"/>
      <c r="I40" s="31"/>
      <c r="J40" s="31"/>
      <c r="K40" s="31"/>
      <c r="L40" s="31"/>
    </row>
    <row r="41" spans="2:12">
      <c r="B41" s="108" t="s">
        <v>74</v>
      </c>
      <c r="C41" s="72" t="s">
        <v>75</v>
      </c>
      <c r="D41" s="103"/>
      <c r="E41" s="104"/>
      <c r="F41" s="103"/>
      <c r="G41" s="104"/>
      <c r="H41" s="104"/>
      <c r="I41" s="104">
        <v>0</v>
      </c>
      <c r="J41" s="104">
        <v>0</v>
      </c>
      <c r="K41" s="104">
        <v>0</v>
      </c>
      <c r="L41" s="104"/>
    </row>
    <row r="42" spans="2:12">
      <c r="B42" s="109" t="s">
        <v>76</v>
      </c>
      <c r="C42" s="74" t="s">
        <v>77</v>
      </c>
      <c r="D42" s="110"/>
      <c r="E42" s="105"/>
      <c r="F42" s="113"/>
      <c r="G42" s="105"/>
      <c r="H42" s="105"/>
      <c r="I42" s="105">
        <v>0</v>
      </c>
      <c r="J42" s="105">
        <v>0</v>
      </c>
      <c r="K42" s="105">
        <v>0</v>
      </c>
      <c r="L42" s="105"/>
    </row>
    <row r="43" spans="2:12">
      <c r="B43" s="106" t="s">
        <v>78</v>
      </c>
      <c r="C43" s="72" t="s">
        <v>44</v>
      </c>
      <c r="D43" s="103"/>
      <c r="E43" s="104"/>
      <c r="F43" s="103"/>
      <c r="G43" s="104"/>
      <c r="H43" s="104"/>
      <c r="I43" s="104">
        <v>0</v>
      </c>
      <c r="J43" s="104">
        <v>0</v>
      </c>
      <c r="K43" s="104">
        <v>0</v>
      </c>
      <c r="L43" s="104"/>
    </row>
    <row r="44" spans="2:12">
      <c r="B44" s="114" t="s">
        <v>264</v>
      </c>
      <c r="C44" s="111" t="s">
        <v>265</v>
      </c>
      <c r="D44" s="110" t="s">
        <v>266</v>
      </c>
      <c r="E44" s="112">
        <v>0</v>
      </c>
      <c r="F44" s="112">
        <v>0</v>
      </c>
      <c r="G44" s="112">
        <v>0</v>
      </c>
      <c r="H44" s="112">
        <v>0</v>
      </c>
      <c r="I44" s="105" t="s">
        <v>48</v>
      </c>
      <c r="J44" s="105" t="s">
        <v>48</v>
      </c>
      <c r="K44" s="105"/>
      <c r="L44" s="105"/>
    </row>
    <row r="45" spans="2:12">
      <c r="B45" s="114" t="s">
        <v>267</v>
      </c>
      <c r="C45" s="111" t="s">
        <v>268</v>
      </c>
      <c r="D45" s="110" t="s">
        <v>269</v>
      </c>
      <c r="E45" s="112">
        <v>0</v>
      </c>
      <c r="F45" s="112">
        <v>0</v>
      </c>
      <c r="G45" s="112">
        <v>0</v>
      </c>
      <c r="H45" s="112">
        <v>0</v>
      </c>
      <c r="I45" s="105"/>
      <c r="J45" s="105"/>
      <c r="K45" s="105" t="s">
        <v>48</v>
      </c>
      <c r="L45" s="105"/>
    </row>
    <row r="46" spans="2:12">
      <c r="B46" s="114" t="s">
        <v>270</v>
      </c>
      <c r="C46" s="111" t="s">
        <v>271</v>
      </c>
      <c r="D46" s="110" t="s">
        <v>272</v>
      </c>
      <c r="E46" s="112">
        <v>0</v>
      </c>
      <c r="F46" s="112">
        <v>0</v>
      </c>
      <c r="G46" s="112">
        <v>0</v>
      </c>
      <c r="H46" s="112">
        <v>0</v>
      </c>
      <c r="I46" s="105"/>
      <c r="J46" s="105"/>
      <c r="K46" s="105" t="s">
        <v>48</v>
      </c>
      <c r="L46" s="105"/>
    </row>
    <row r="47" spans="2:12">
      <c r="B47" s="114" t="s">
        <v>273</v>
      </c>
      <c r="C47" s="111" t="s">
        <v>274</v>
      </c>
      <c r="D47" s="110" t="s">
        <v>275</v>
      </c>
      <c r="E47" s="112">
        <v>0</v>
      </c>
      <c r="F47" s="112">
        <v>0</v>
      </c>
      <c r="G47" s="112">
        <v>0</v>
      </c>
      <c r="H47" s="112">
        <v>0</v>
      </c>
      <c r="I47" s="105"/>
      <c r="J47" s="105"/>
      <c r="K47" s="105" t="s">
        <v>48</v>
      </c>
      <c r="L47" s="105"/>
    </row>
    <row r="48" spans="2:12">
      <c r="B48" s="114" t="s">
        <v>276</v>
      </c>
      <c r="C48" s="111" t="s">
        <v>277</v>
      </c>
      <c r="D48" s="110" t="s">
        <v>278</v>
      </c>
      <c r="E48" s="112">
        <v>0</v>
      </c>
      <c r="F48" s="112">
        <v>0</v>
      </c>
      <c r="G48" s="112">
        <v>0</v>
      </c>
      <c r="H48" s="112">
        <v>0</v>
      </c>
      <c r="I48" s="105"/>
      <c r="J48" s="105"/>
      <c r="K48" s="105" t="s">
        <v>48</v>
      </c>
      <c r="L48" s="105"/>
    </row>
    <row r="49" spans="2:12">
      <c r="B49" s="108" t="s">
        <v>101</v>
      </c>
      <c r="C49" s="72" t="s">
        <v>102</v>
      </c>
      <c r="D49" s="103"/>
      <c r="E49" s="104"/>
      <c r="F49" s="103"/>
      <c r="G49" s="104"/>
      <c r="H49" s="104"/>
      <c r="I49" s="104"/>
      <c r="J49" s="104"/>
      <c r="K49" s="104"/>
      <c r="L49" s="104"/>
    </row>
    <row r="50" spans="2:12">
      <c r="B50" s="106" t="s">
        <v>110</v>
      </c>
      <c r="C50" s="107" t="s">
        <v>61</v>
      </c>
      <c r="D50" s="103"/>
      <c r="E50" s="104"/>
      <c r="F50" s="103"/>
      <c r="G50" s="104"/>
      <c r="H50" s="104"/>
      <c r="I50" s="104"/>
      <c r="J50" s="104"/>
      <c r="K50" s="104">
        <v>0</v>
      </c>
      <c r="L50" s="104"/>
    </row>
    <row r="51" spans="2:12" s="400" customFormat="1">
      <c r="B51" s="395" t="s">
        <v>111</v>
      </c>
      <c r="C51" s="396" t="s">
        <v>112</v>
      </c>
      <c r="D51" s="397" t="s">
        <v>600</v>
      </c>
      <c r="E51" s="398"/>
      <c r="F51" s="397"/>
      <c r="G51" s="399"/>
      <c r="H51" s="399"/>
      <c r="I51" s="398"/>
      <c r="J51" s="398"/>
      <c r="K51" s="398" t="s">
        <v>48</v>
      </c>
      <c r="L51" s="398"/>
    </row>
  </sheetData>
  <mergeCells count="9">
    <mergeCell ref="B4:M4"/>
    <mergeCell ref="B5:M5"/>
    <mergeCell ref="B6:M6"/>
    <mergeCell ref="B8:B11"/>
    <mergeCell ref="C8:C11"/>
    <mergeCell ref="D8:D11"/>
    <mergeCell ref="E8:L8"/>
    <mergeCell ref="F9:G9"/>
    <mergeCell ref="H9:I9"/>
  </mergeCells>
  <pageMargins left="0.39370078740157483" right="0" top="0.78740157480314965" bottom="0" header="0" footer="0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Z56"/>
  <sheetViews>
    <sheetView topLeftCell="N34" zoomScale="70" zoomScaleNormal="70" zoomScaleSheetLayoutView="70" workbookViewId="0">
      <selection activeCell="C50" sqref="C50"/>
    </sheetView>
  </sheetViews>
  <sheetFormatPr defaultRowHeight="15.75"/>
  <cols>
    <col min="1" max="1" width="14.375" style="1" customWidth="1"/>
    <col min="2" max="2" width="54.125" style="1" customWidth="1"/>
    <col min="3" max="3" width="15.125" style="1" customWidth="1"/>
    <col min="4" max="4" width="8.75" style="1" customWidth="1"/>
    <col min="5" max="5" width="8.25" style="1" customWidth="1"/>
    <col min="6" max="6" width="13.875" style="1" customWidth="1"/>
    <col min="7" max="9" width="12.625" style="1" customWidth="1"/>
    <col min="10" max="11" width="12" style="1" customWidth="1"/>
    <col min="12" max="12" width="17.75" style="1" customWidth="1"/>
    <col min="13" max="13" width="18.125" style="1" customWidth="1"/>
    <col min="14" max="14" width="12.75" style="1" customWidth="1"/>
    <col min="15" max="15" width="8.75" style="1" customWidth="1"/>
    <col min="16" max="16" width="10.375" style="1" customWidth="1"/>
    <col min="17" max="17" width="14.25" style="1" customWidth="1"/>
    <col min="18" max="18" width="8" style="1" bestFit="1" customWidth="1"/>
    <col min="19" max="19" width="11.375" style="1" bestFit="1" customWidth="1"/>
    <col min="20" max="20" width="14.75" style="1" bestFit="1" customWidth="1"/>
    <col min="21" max="21" width="8.5" style="1" bestFit="1" customWidth="1"/>
    <col min="22" max="22" width="11.5" style="1" bestFit="1" customWidth="1"/>
    <col min="23" max="23" width="8.5" style="1" bestFit="1" customWidth="1"/>
    <col min="24" max="24" width="12.625" style="1" bestFit="1" customWidth="1"/>
    <col min="25" max="25" width="15.875" style="1" bestFit="1" customWidth="1"/>
    <col min="26" max="26" width="10.25" style="1" bestFit="1" customWidth="1"/>
    <col min="27" max="16384" width="9" style="1"/>
  </cols>
  <sheetData>
    <row r="1" spans="1:26">
      <c r="G1" s="41"/>
      <c r="N1" s="47"/>
      <c r="Z1" s="25" t="s">
        <v>303</v>
      </c>
    </row>
    <row r="2" spans="1:26">
      <c r="G2" s="41"/>
      <c r="M2" s="43"/>
      <c r="N2" s="43"/>
      <c r="Q2" s="43"/>
      <c r="R2" s="43"/>
      <c r="Y2" s="43"/>
      <c r="Z2" s="26" t="s">
        <v>211</v>
      </c>
    </row>
    <row r="3" spans="1:26">
      <c r="G3" s="41"/>
      <c r="O3" s="44"/>
    </row>
    <row r="4" spans="1:26" ht="18.75">
      <c r="A4" s="86"/>
      <c r="B4" s="86"/>
      <c r="C4" s="86"/>
      <c r="D4" s="13" t="s">
        <v>199</v>
      </c>
      <c r="E4" s="13"/>
      <c r="F4" s="13"/>
      <c r="G4" s="13"/>
      <c r="H4" s="13"/>
      <c r="I4" s="13"/>
      <c r="J4" s="13"/>
      <c r="K4" s="13"/>
    </row>
    <row r="5" spans="1:26" ht="18.75" customHeight="1">
      <c r="A5" s="87"/>
      <c r="B5" s="87"/>
      <c r="C5" s="87"/>
      <c r="D5" s="46" t="s">
        <v>304</v>
      </c>
      <c r="E5" s="46"/>
      <c r="F5" s="46"/>
      <c r="G5" s="46"/>
      <c r="H5" s="46"/>
      <c r="I5" s="46"/>
      <c r="J5" s="46"/>
      <c r="K5" s="46"/>
    </row>
    <row r="6" spans="1:26" ht="18.75">
      <c r="A6" s="14"/>
      <c r="B6" s="14"/>
      <c r="C6" s="14"/>
      <c r="D6" s="13" t="s">
        <v>212</v>
      </c>
      <c r="E6" s="13"/>
      <c r="F6" s="13"/>
      <c r="G6" s="13"/>
      <c r="H6" s="13"/>
      <c r="I6" s="13"/>
      <c r="J6" s="13"/>
      <c r="K6" s="13"/>
    </row>
    <row r="7" spans="1:2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63.75" customHeight="1">
      <c r="A8" s="235" t="s">
        <v>1</v>
      </c>
      <c r="B8" s="235" t="s">
        <v>2</v>
      </c>
      <c r="C8" s="235" t="s">
        <v>115</v>
      </c>
      <c r="D8" s="235" t="s">
        <v>116</v>
      </c>
      <c r="E8" s="235" t="s">
        <v>117</v>
      </c>
      <c r="F8" s="235" t="s">
        <v>118</v>
      </c>
      <c r="G8" s="235" t="s">
        <v>119</v>
      </c>
      <c r="H8" s="235"/>
      <c r="I8" s="235"/>
      <c r="J8" s="235" t="s">
        <v>120</v>
      </c>
      <c r="K8" s="235" t="s">
        <v>305</v>
      </c>
      <c r="L8" s="235" t="s">
        <v>121</v>
      </c>
      <c r="M8" s="235"/>
      <c r="N8" s="235" t="s">
        <v>122</v>
      </c>
      <c r="O8" s="235" t="s">
        <v>123</v>
      </c>
      <c r="P8" s="235"/>
      <c r="Q8" s="266" t="s">
        <v>281</v>
      </c>
      <c r="R8" s="267"/>
      <c r="S8" s="267"/>
      <c r="T8" s="267"/>
      <c r="U8" s="267"/>
      <c r="V8" s="267"/>
      <c r="W8" s="267"/>
      <c r="X8" s="267"/>
      <c r="Y8" s="267"/>
      <c r="Z8" s="268"/>
    </row>
    <row r="9" spans="1:26" ht="85.5" customHeight="1">
      <c r="A9" s="235"/>
      <c r="B9" s="235"/>
      <c r="C9" s="235"/>
      <c r="D9" s="235"/>
      <c r="E9" s="235"/>
      <c r="F9" s="235"/>
      <c r="G9" s="235" t="s">
        <v>213</v>
      </c>
      <c r="H9" s="235"/>
      <c r="I9" s="235"/>
      <c r="J9" s="235"/>
      <c r="K9" s="235"/>
      <c r="L9" s="235" t="s">
        <v>213</v>
      </c>
      <c r="M9" s="235"/>
      <c r="N9" s="235"/>
      <c r="O9" s="235"/>
      <c r="P9" s="235"/>
      <c r="Q9" s="235" t="s">
        <v>213</v>
      </c>
      <c r="R9" s="235"/>
      <c r="S9" s="235"/>
      <c r="T9" s="235"/>
      <c r="U9" s="235"/>
      <c r="V9" s="235" t="s">
        <v>125</v>
      </c>
      <c r="W9" s="235"/>
      <c r="X9" s="235"/>
      <c r="Y9" s="235"/>
      <c r="Z9" s="235"/>
    </row>
    <row r="10" spans="1:26" ht="144" customHeight="1">
      <c r="A10" s="235"/>
      <c r="B10" s="235"/>
      <c r="C10" s="235"/>
      <c r="D10" s="235"/>
      <c r="E10" s="235"/>
      <c r="F10" s="55" t="s">
        <v>213</v>
      </c>
      <c r="G10" s="55" t="s">
        <v>127</v>
      </c>
      <c r="H10" s="55" t="s">
        <v>128</v>
      </c>
      <c r="I10" s="55" t="s">
        <v>129</v>
      </c>
      <c r="J10" s="235"/>
      <c r="K10" s="235"/>
      <c r="L10" s="55" t="s">
        <v>130</v>
      </c>
      <c r="M10" s="55" t="s">
        <v>131</v>
      </c>
      <c r="N10" s="55" t="s">
        <v>213</v>
      </c>
      <c r="O10" s="55" t="s">
        <v>150</v>
      </c>
      <c r="P10" s="55" t="s">
        <v>214</v>
      </c>
      <c r="Q10" s="55" t="s">
        <v>132</v>
      </c>
      <c r="R10" s="55" t="s">
        <v>133</v>
      </c>
      <c r="S10" s="55" t="s">
        <v>134</v>
      </c>
      <c r="T10" s="55" t="s">
        <v>135</v>
      </c>
      <c r="U10" s="55" t="s">
        <v>136</v>
      </c>
      <c r="V10" s="55" t="s">
        <v>132</v>
      </c>
      <c r="W10" s="55" t="s">
        <v>133</v>
      </c>
      <c r="X10" s="55" t="s">
        <v>134</v>
      </c>
      <c r="Y10" s="55" t="s">
        <v>135</v>
      </c>
      <c r="Z10" s="55" t="s">
        <v>136</v>
      </c>
    </row>
    <row r="11" spans="1:26" ht="19.5" hidden="1" customHeight="1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8</v>
      </c>
      <c r="H11" s="55">
        <v>9</v>
      </c>
      <c r="I11" s="55">
        <v>10</v>
      </c>
      <c r="J11" s="55">
        <v>14</v>
      </c>
      <c r="K11" s="55">
        <v>15</v>
      </c>
      <c r="L11" s="57" t="s">
        <v>137</v>
      </c>
      <c r="M11" s="57" t="s">
        <v>138</v>
      </c>
      <c r="N11" s="55">
        <v>17</v>
      </c>
      <c r="O11" s="55">
        <v>19</v>
      </c>
      <c r="P11" s="55">
        <v>20</v>
      </c>
      <c r="Q11" s="55">
        <v>22</v>
      </c>
      <c r="R11" s="55">
        <v>23</v>
      </c>
      <c r="S11" s="55">
        <v>24</v>
      </c>
      <c r="T11" s="55">
        <v>25</v>
      </c>
      <c r="U11" s="55">
        <v>26</v>
      </c>
      <c r="V11" s="55">
        <v>33</v>
      </c>
      <c r="W11" s="55">
        <v>34</v>
      </c>
      <c r="X11" s="55">
        <v>35</v>
      </c>
      <c r="Y11" s="55">
        <v>36</v>
      </c>
      <c r="Z11" s="55">
        <v>37</v>
      </c>
    </row>
    <row r="12" spans="1:26">
      <c r="A12" s="37"/>
      <c r="B12" s="68" t="s">
        <v>28</v>
      </c>
      <c r="C12" s="29" t="s">
        <v>29</v>
      </c>
      <c r="D12" s="29"/>
      <c r="E12" s="29"/>
      <c r="F12" s="29"/>
      <c r="G12" s="29">
        <f>G13+G14</f>
        <v>21.414000000000001</v>
      </c>
      <c r="H12" s="29">
        <f>H13+H14</f>
        <v>23.268000000000001</v>
      </c>
      <c r="I12" s="29"/>
      <c r="J12" s="29"/>
      <c r="K12" s="29"/>
      <c r="L12" s="29">
        <f>L13+L14</f>
        <v>21.414000000000001</v>
      </c>
      <c r="M12" s="29">
        <f>M13+M14</f>
        <v>23.268000000000001</v>
      </c>
      <c r="N12" s="29">
        <f>N13+N14</f>
        <v>23.268000000000001</v>
      </c>
      <c r="O12" s="29"/>
      <c r="P12" s="29"/>
      <c r="Q12" s="29">
        <f t="shared" ref="Q12:Q50" si="0">R12+S12+T12+U12</f>
        <v>23.268000000000001</v>
      </c>
      <c r="R12" s="29"/>
      <c r="S12" s="29"/>
      <c r="T12" s="29">
        <f>T13+T14</f>
        <v>21.027000000000001</v>
      </c>
      <c r="U12" s="29">
        <f>U13+U14</f>
        <v>2.2410000000000001</v>
      </c>
      <c r="V12" s="29">
        <f t="shared" ref="V12:V50" si="1">W12+X12+Y12+Z12</f>
        <v>23.268000000000001</v>
      </c>
      <c r="W12" s="29"/>
      <c r="X12" s="29"/>
      <c r="Y12" s="29">
        <f>Y13+Y14</f>
        <v>21.027000000000001</v>
      </c>
      <c r="Z12" s="29">
        <f>Z13+Z14</f>
        <v>2.2410000000000001</v>
      </c>
    </row>
    <row r="13" spans="1:26">
      <c r="A13" s="37"/>
      <c r="B13" s="68" t="s">
        <v>30</v>
      </c>
      <c r="C13" s="30" t="s">
        <v>29</v>
      </c>
      <c r="D13" s="30"/>
      <c r="E13" s="30"/>
      <c r="F13" s="30"/>
      <c r="G13" s="30">
        <f>G20+G24+G42</f>
        <v>5.12</v>
      </c>
      <c r="H13" s="30">
        <f>H20+H24+H42</f>
        <v>5.5739999999999998</v>
      </c>
      <c r="I13" s="30"/>
      <c r="J13" s="30"/>
      <c r="K13" s="30"/>
      <c r="L13" s="30">
        <f>L20+L24+L42</f>
        <v>5.12</v>
      </c>
      <c r="M13" s="30">
        <f>M20+M24+M42</f>
        <v>5.5739999999999998</v>
      </c>
      <c r="N13" s="30">
        <f>N20+N24+N42</f>
        <v>5.5739999999999998</v>
      </c>
      <c r="O13" s="30"/>
      <c r="P13" s="30"/>
      <c r="Q13" s="29">
        <f t="shared" si="0"/>
        <v>5.5739999999999998</v>
      </c>
      <c r="R13" s="30"/>
      <c r="S13" s="30"/>
      <c r="T13" s="30">
        <f>T20+T24+T42</f>
        <v>3.3330000000000002</v>
      </c>
      <c r="U13" s="30">
        <f>U20+U24+U42</f>
        <v>2.2410000000000001</v>
      </c>
      <c r="V13" s="29">
        <f t="shared" si="1"/>
        <v>5.5739999999999998</v>
      </c>
      <c r="W13" s="30"/>
      <c r="X13" s="30"/>
      <c r="Y13" s="30">
        <f>Y20+Y24+Y42</f>
        <v>3.3330000000000002</v>
      </c>
      <c r="Z13" s="30">
        <f>Z20+Z24+Z42</f>
        <v>2.2410000000000001</v>
      </c>
    </row>
    <row r="14" spans="1:26">
      <c r="A14" s="37"/>
      <c r="B14" s="68" t="s">
        <v>31</v>
      </c>
      <c r="C14" s="30" t="s">
        <v>29</v>
      </c>
      <c r="D14" s="30"/>
      <c r="E14" s="30"/>
      <c r="F14" s="30"/>
      <c r="G14" s="30">
        <f>G28+G49</f>
        <v>16.294</v>
      </c>
      <c r="H14" s="30">
        <f>H28+H49</f>
        <v>17.693999999999999</v>
      </c>
      <c r="I14" s="30"/>
      <c r="J14" s="30"/>
      <c r="K14" s="30"/>
      <c r="L14" s="30">
        <f>L28+L49</f>
        <v>16.294</v>
      </c>
      <c r="M14" s="30">
        <f>M28+M49</f>
        <v>17.693999999999999</v>
      </c>
      <c r="N14" s="30">
        <f>N28+N49</f>
        <v>17.693999999999999</v>
      </c>
      <c r="O14" s="30"/>
      <c r="P14" s="30"/>
      <c r="Q14" s="29">
        <f t="shared" si="0"/>
        <v>17.693999999999999</v>
      </c>
      <c r="R14" s="30"/>
      <c r="S14" s="30"/>
      <c r="T14" s="30">
        <f>T28+T49</f>
        <v>17.693999999999999</v>
      </c>
      <c r="U14" s="30">
        <f>U28+U49</f>
        <v>0</v>
      </c>
      <c r="V14" s="29">
        <f t="shared" si="1"/>
        <v>17.693999999999999</v>
      </c>
      <c r="W14" s="30"/>
      <c r="X14" s="30"/>
      <c r="Y14" s="30">
        <f>Y28+Y49</f>
        <v>17.693999999999999</v>
      </c>
      <c r="Z14" s="30">
        <f>Z28+Z49</f>
        <v>0</v>
      </c>
    </row>
    <row r="15" spans="1:26">
      <c r="A15" s="70">
        <v>1</v>
      </c>
      <c r="B15" s="68" t="s">
        <v>32</v>
      </c>
      <c r="C15" s="29" t="s">
        <v>29</v>
      </c>
      <c r="D15" s="29"/>
      <c r="E15" s="29"/>
      <c r="F15" s="29"/>
      <c r="G15" s="29">
        <f>G16+G40</f>
        <v>21.414000000000001</v>
      </c>
      <c r="H15" s="29">
        <f>H16+H40</f>
        <v>23.267999999999997</v>
      </c>
      <c r="I15" s="29"/>
      <c r="J15" s="29"/>
      <c r="K15" s="29"/>
      <c r="L15" s="29">
        <f>L16+L40</f>
        <v>21.414000000000001</v>
      </c>
      <c r="M15" s="29">
        <f>M16+M40</f>
        <v>23.267999999999997</v>
      </c>
      <c r="N15" s="29">
        <f>N16+N40</f>
        <v>23.267999999999997</v>
      </c>
      <c r="O15" s="29"/>
      <c r="P15" s="29"/>
      <c r="Q15" s="29">
        <f t="shared" si="0"/>
        <v>23.267999999999997</v>
      </c>
      <c r="R15" s="29"/>
      <c r="S15" s="29"/>
      <c r="T15" s="29">
        <f>T16+T40</f>
        <v>21.026999999999997</v>
      </c>
      <c r="U15" s="29">
        <f>U16+U40</f>
        <v>2.2410000000000001</v>
      </c>
      <c r="V15" s="29">
        <f t="shared" si="1"/>
        <v>23.267999999999997</v>
      </c>
      <c r="W15" s="29"/>
      <c r="X15" s="29"/>
      <c r="Y15" s="29">
        <f>Y16+Y40</f>
        <v>21.026999999999997</v>
      </c>
      <c r="Z15" s="29">
        <f>Z16+Z40</f>
        <v>2.2410000000000001</v>
      </c>
    </row>
    <row r="16" spans="1:26">
      <c r="A16" s="71" t="s">
        <v>33</v>
      </c>
      <c r="B16" s="68" t="s">
        <v>34</v>
      </c>
      <c r="C16" s="29" t="s">
        <v>29</v>
      </c>
      <c r="D16" s="29"/>
      <c r="E16" s="29"/>
      <c r="F16" s="29"/>
      <c r="G16" s="29">
        <f>G17</f>
        <v>15.845000000000002</v>
      </c>
      <c r="H16" s="29">
        <f>H17</f>
        <v>17.204999999999998</v>
      </c>
      <c r="I16" s="29"/>
      <c r="J16" s="29"/>
      <c r="K16" s="29"/>
      <c r="L16" s="29">
        <f>L17</f>
        <v>15.845000000000002</v>
      </c>
      <c r="M16" s="29">
        <f>M17</f>
        <v>17.204999999999998</v>
      </c>
      <c r="N16" s="29">
        <f>N17</f>
        <v>17.204999999999998</v>
      </c>
      <c r="O16" s="29"/>
      <c r="P16" s="29"/>
      <c r="Q16" s="29">
        <f t="shared" si="0"/>
        <v>17.204999999999998</v>
      </c>
      <c r="R16" s="29"/>
      <c r="S16" s="29"/>
      <c r="T16" s="29">
        <f>T17</f>
        <v>15.742999999999999</v>
      </c>
      <c r="U16" s="29">
        <f>U17</f>
        <v>1.462</v>
      </c>
      <c r="V16" s="29">
        <f t="shared" si="1"/>
        <v>17.204999999999998</v>
      </c>
      <c r="W16" s="29"/>
      <c r="X16" s="29"/>
      <c r="Y16" s="29">
        <f>Y17</f>
        <v>15.742999999999999</v>
      </c>
      <c r="Z16" s="29">
        <f>Z17</f>
        <v>1.462</v>
      </c>
    </row>
    <row r="17" spans="1:26">
      <c r="A17" s="71" t="s">
        <v>35</v>
      </c>
      <c r="B17" s="72" t="s">
        <v>36</v>
      </c>
      <c r="C17" s="29" t="s">
        <v>29</v>
      </c>
      <c r="D17" s="29"/>
      <c r="E17" s="29"/>
      <c r="F17" s="29"/>
      <c r="G17" s="29">
        <f>G18+G22</f>
        <v>15.845000000000002</v>
      </c>
      <c r="H17" s="29">
        <f>H18+H22</f>
        <v>17.204999999999998</v>
      </c>
      <c r="I17" s="29"/>
      <c r="J17" s="29"/>
      <c r="K17" s="29"/>
      <c r="L17" s="29">
        <f>L18+L22</f>
        <v>15.845000000000002</v>
      </c>
      <c r="M17" s="29">
        <f>M18+M22</f>
        <v>17.204999999999998</v>
      </c>
      <c r="N17" s="29">
        <f>N18+N22</f>
        <v>17.204999999999998</v>
      </c>
      <c r="O17" s="29"/>
      <c r="P17" s="29"/>
      <c r="Q17" s="29">
        <f t="shared" si="0"/>
        <v>17.204999999999998</v>
      </c>
      <c r="R17" s="29"/>
      <c r="S17" s="29"/>
      <c r="T17" s="29">
        <f>T18+T22</f>
        <v>15.742999999999999</v>
      </c>
      <c r="U17" s="29">
        <f>U18+U22</f>
        <v>1.462</v>
      </c>
      <c r="V17" s="29">
        <f t="shared" si="1"/>
        <v>17.204999999999998</v>
      </c>
      <c r="W17" s="29"/>
      <c r="X17" s="29"/>
      <c r="Y17" s="29">
        <f>Y18+Y22</f>
        <v>15.742999999999999</v>
      </c>
      <c r="Z17" s="29">
        <f>Z18+Z22</f>
        <v>1.462</v>
      </c>
    </row>
    <row r="18" spans="1:26">
      <c r="A18" s="71" t="s">
        <v>37</v>
      </c>
      <c r="B18" s="72" t="s">
        <v>38</v>
      </c>
      <c r="C18" s="29" t="s">
        <v>29</v>
      </c>
      <c r="D18" s="29"/>
      <c r="E18" s="29"/>
      <c r="F18" s="29"/>
      <c r="G18" s="29">
        <f t="shared" ref="G18:H20" si="2">G19</f>
        <v>1.343</v>
      </c>
      <c r="H18" s="29">
        <f t="shared" si="2"/>
        <v>1.462</v>
      </c>
      <c r="I18" s="29"/>
      <c r="J18" s="29"/>
      <c r="K18" s="29"/>
      <c r="L18" s="29">
        <f t="shared" ref="L18:M20" si="3">L19</f>
        <v>1.343</v>
      </c>
      <c r="M18" s="29">
        <f t="shared" si="3"/>
        <v>1.462</v>
      </c>
      <c r="N18" s="29">
        <f>N19</f>
        <v>1.462</v>
      </c>
      <c r="O18" s="29"/>
      <c r="P18" s="29"/>
      <c r="Q18" s="29">
        <f t="shared" si="0"/>
        <v>1.462</v>
      </c>
      <c r="R18" s="29"/>
      <c r="S18" s="29"/>
      <c r="T18" s="29">
        <f t="shared" ref="T18:U20" si="4">T19</f>
        <v>0</v>
      </c>
      <c r="U18" s="29">
        <f t="shared" si="4"/>
        <v>1.462</v>
      </c>
      <c r="V18" s="29">
        <f t="shared" si="1"/>
        <v>1.462</v>
      </c>
      <c r="W18" s="29"/>
      <c r="X18" s="29"/>
      <c r="Y18" s="29">
        <f t="shared" ref="Y18:Z20" si="5">Y19</f>
        <v>0</v>
      </c>
      <c r="Z18" s="29">
        <f t="shared" si="5"/>
        <v>1.462</v>
      </c>
    </row>
    <row r="19" spans="1:26">
      <c r="A19" s="71" t="s">
        <v>39</v>
      </c>
      <c r="B19" s="72" t="s">
        <v>40</v>
      </c>
      <c r="C19" s="29" t="s">
        <v>29</v>
      </c>
      <c r="D19" s="29"/>
      <c r="E19" s="29"/>
      <c r="F19" s="29"/>
      <c r="G19" s="29">
        <f t="shared" si="2"/>
        <v>1.343</v>
      </c>
      <c r="H19" s="29">
        <f t="shared" si="2"/>
        <v>1.462</v>
      </c>
      <c r="I19" s="29"/>
      <c r="J19" s="29"/>
      <c r="K19" s="29"/>
      <c r="L19" s="29">
        <f t="shared" si="3"/>
        <v>1.343</v>
      </c>
      <c r="M19" s="29">
        <f t="shared" si="3"/>
        <v>1.462</v>
      </c>
      <c r="N19" s="29">
        <f>N20</f>
        <v>1.462</v>
      </c>
      <c r="O19" s="29"/>
      <c r="P19" s="29"/>
      <c r="Q19" s="29">
        <f t="shared" si="0"/>
        <v>1.462</v>
      </c>
      <c r="R19" s="29"/>
      <c r="S19" s="29"/>
      <c r="T19" s="29">
        <f t="shared" si="4"/>
        <v>0</v>
      </c>
      <c r="U19" s="29">
        <f t="shared" si="4"/>
        <v>1.462</v>
      </c>
      <c r="V19" s="29">
        <f t="shared" si="1"/>
        <v>1.462</v>
      </c>
      <c r="W19" s="29"/>
      <c r="X19" s="29"/>
      <c r="Y19" s="29">
        <f t="shared" si="5"/>
        <v>0</v>
      </c>
      <c r="Z19" s="29">
        <f t="shared" si="5"/>
        <v>1.462</v>
      </c>
    </row>
    <row r="20" spans="1:26">
      <c r="A20" s="70" t="s">
        <v>43</v>
      </c>
      <c r="B20" s="72" t="s">
        <v>44</v>
      </c>
      <c r="C20" s="30" t="s">
        <v>29</v>
      </c>
      <c r="D20" s="30"/>
      <c r="E20" s="30"/>
      <c r="F20" s="30"/>
      <c r="G20" s="30">
        <f t="shared" si="2"/>
        <v>1.343</v>
      </c>
      <c r="H20" s="30">
        <f t="shared" si="2"/>
        <v>1.462</v>
      </c>
      <c r="I20" s="30"/>
      <c r="J20" s="30"/>
      <c r="K20" s="30"/>
      <c r="L20" s="30">
        <f t="shared" si="3"/>
        <v>1.343</v>
      </c>
      <c r="M20" s="30">
        <f t="shared" si="3"/>
        <v>1.462</v>
      </c>
      <c r="N20" s="30">
        <f>N21</f>
        <v>1.462</v>
      </c>
      <c r="O20" s="30"/>
      <c r="P20" s="30"/>
      <c r="Q20" s="30">
        <f t="shared" si="0"/>
        <v>1.462</v>
      </c>
      <c r="R20" s="30"/>
      <c r="S20" s="30"/>
      <c r="T20" s="30">
        <f t="shared" si="4"/>
        <v>0</v>
      </c>
      <c r="U20" s="30">
        <f t="shared" si="4"/>
        <v>1.462</v>
      </c>
      <c r="V20" s="30">
        <f t="shared" si="1"/>
        <v>1.462</v>
      </c>
      <c r="W20" s="30"/>
      <c r="X20" s="30"/>
      <c r="Y20" s="30">
        <f t="shared" si="5"/>
        <v>0</v>
      </c>
      <c r="Z20" s="30">
        <f t="shared" si="5"/>
        <v>1.462</v>
      </c>
    </row>
    <row r="21" spans="1:26" ht="25.5">
      <c r="A21" s="57" t="s">
        <v>233</v>
      </c>
      <c r="B21" s="74" t="s">
        <v>234</v>
      </c>
      <c r="C21" s="55" t="s">
        <v>235</v>
      </c>
      <c r="D21" s="30" t="s">
        <v>139</v>
      </c>
      <c r="E21" s="40">
        <v>2019</v>
      </c>
      <c r="F21" s="40">
        <v>2019</v>
      </c>
      <c r="G21" s="30">
        <v>1.343</v>
      </c>
      <c r="H21" s="30">
        <v>1.462</v>
      </c>
      <c r="I21" s="115">
        <v>42736</v>
      </c>
      <c r="J21" s="30" t="s">
        <v>48</v>
      </c>
      <c r="K21" s="30" t="s">
        <v>48</v>
      </c>
      <c r="L21" s="30">
        <v>1.343</v>
      </c>
      <c r="M21" s="30">
        <v>1.462</v>
      </c>
      <c r="N21" s="30">
        <v>1.462</v>
      </c>
      <c r="O21" s="30" t="s">
        <v>48</v>
      </c>
      <c r="P21" s="30" t="s">
        <v>48</v>
      </c>
      <c r="Q21" s="116">
        <f t="shared" si="0"/>
        <v>1.462</v>
      </c>
      <c r="R21" s="56"/>
      <c r="S21" s="56"/>
      <c r="T21" s="30"/>
      <c r="U21" s="30">
        <v>1.462</v>
      </c>
      <c r="V21" s="116">
        <f t="shared" si="1"/>
        <v>1.462</v>
      </c>
      <c r="W21" s="56"/>
      <c r="X21" s="56"/>
      <c r="Y21" s="30"/>
      <c r="Z21" s="30">
        <v>1.462</v>
      </c>
    </row>
    <row r="22" spans="1:26">
      <c r="A22" s="71" t="s">
        <v>49</v>
      </c>
      <c r="B22" s="72" t="s">
        <v>50</v>
      </c>
      <c r="C22" s="37"/>
      <c r="D22" s="37"/>
      <c r="E22" s="37"/>
      <c r="F22" s="37"/>
      <c r="G22" s="37">
        <f>G23</f>
        <v>14.502000000000002</v>
      </c>
      <c r="H22" s="37">
        <f>H23</f>
        <v>15.742999999999999</v>
      </c>
      <c r="I22" s="37"/>
      <c r="J22" s="37"/>
      <c r="K22" s="37"/>
      <c r="L22" s="37">
        <f>L23</f>
        <v>14.502000000000002</v>
      </c>
      <c r="M22" s="37">
        <f>M23</f>
        <v>15.742999999999999</v>
      </c>
      <c r="N22" s="37">
        <f>N23</f>
        <v>15.742999999999999</v>
      </c>
      <c r="O22" s="37"/>
      <c r="P22" s="37"/>
      <c r="Q22" s="37">
        <f t="shared" si="0"/>
        <v>15.742999999999999</v>
      </c>
      <c r="R22" s="37"/>
      <c r="S22" s="37"/>
      <c r="T22" s="37">
        <f>T23</f>
        <v>15.742999999999999</v>
      </c>
      <c r="U22" s="37">
        <f>U23</f>
        <v>0</v>
      </c>
      <c r="V22" s="37">
        <f t="shared" si="1"/>
        <v>15.742999999999999</v>
      </c>
      <c r="W22" s="37"/>
      <c r="X22" s="37"/>
      <c r="Y22" s="37">
        <f>Y23</f>
        <v>15.742999999999999</v>
      </c>
      <c r="Z22" s="37">
        <f>Z23</f>
        <v>0</v>
      </c>
    </row>
    <row r="23" spans="1:26">
      <c r="A23" s="57" t="s">
        <v>51</v>
      </c>
      <c r="B23" s="74" t="s">
        <v>52</v>
      </c>
      <c r="C23" s="55"/>
      <c r="D23" s="55"/>
      <c r="E23" s="55"/>
      <c r="F23" s="55"/>
      <c r="G23" s="55">
        <f>G24+G28</f>
        <v>14.502000000000002</v>
      </c>
      <c r="H23" s="55">
        <f>H24+H28</f>
        <v>15.742999999999999</v>
      </c>
      <c r="I23" s="55"/>
      <c r="J23" s="55"/>
      <c r="K23" s="55"/>
      <c r="L23" s="55">
        <f>L24+L28</f>
        <v>14.502000000000002</v>
      </c>
      <c r="M23" s="55">
        <f>M24+M28</f>
        <v>15.742999999999999</v>
      </c>
      <c r="N23" s="55">
        <f>N24+N28</f>
        <v>15.742999999999999</v>
      </c>
      <c r="O23" s="55"/>
      <c r="P23" s="55"/>
      <c r="Q23" s="37">
        <f t="shared" si="0"/>
        <v>15.742999999999999</v>
      </c>
      <c r="R23" s="55"/>
      <c r="S23" s="55"/>
      <c r="T23" s="55">
        <f>T24+T28</f>
        <v>15.742999999999999</v>
      </c>
      <c r="U23" s="55">
        <f>U24+U28</f>
        <v>0</v>
      </c>
      <c r="V23" s="37">
        <f t="shared" si="1"/>
        <v>15.742999999999999</v>
      </c>
      <c r="W23" s="55"/>
      <c r="X23" s="55"/>
      <c r="Y23" s="55">
        <f>Y24+Y28</f>
        <v>15.742999999999999</v>
      </c>
      <c r="Z23" s="55">
        <f>Z24+Z28</f>
        <v>0</v>
      </c>
    </row>
    <row r="24" spans="1:26">
      <c r="A24" s="70" t="s">
        <v>53</v>
      </c>
      <c r="B24" s="72" t="s">
        <v>44</v>
      </c>
      <c r="C24" s="37"/>
      <c r="D24" s="37"/>
      <c r="E24" s="37"/>
      <c r="F24" s="37"/>
      <c r="G24" s="29">
        <f>SUM(G25:G27)</f>
        <v>2.9210000000000003</v>
      </c>
      <c r="H24" s="29">
        <f>SUM(H25:H27)</f>
        <v>3.181</v>
      </c>
      <c r="I24" s="37"/>
      <c r="J24" s="37"/>
      <c r="K24" s="37"/>
      <c r="L24" s="29">
        <f>SUM(L25:L27)</f>
        <v>2.9210000000000003</v>
      </c>
      <c r="M24" s="29">
        <f>SUM(M25:M27)</f>
        <v>3.181</v>
      </c>
      <c r="N24" s="29">
        <f>SUM(N25:N27)</f>
        <v>3.181</v>
      </c>
      <c r="O24" s="37"/>
      <c r="P24" s="37"/>
      <c r="Q24" s="29">
        <f t="shared" si="0"/>
        <v>3.181</v>
      </c>
      <c r="R24" s="37"/>
      <c r="S24" s="37"/>
      <c r="T24" s="29">
        <f>SUM(T25:T27)</f>
        <v>3.181</v>
      </c>
      <c r="U24" s="29">
        <f>SUM(U25:U27)</f>
        <v>0</v>
      </c>
      <c r="V24" s="29">
        <f t="shared" si="1"/>
        <v>3.181</v>
      </c>
      <c r="W24" s="37"/>
      <c r="X24" s="37"/>
      <c r="Y24" s="29">
        <f>SUM(Y25:Y27)</f>
        <v>3.181</v>
      </c>
      <c r="Z24" s="29">
        <f>SUM(Z25:Z27)</f>
        <v>0</v>
      </c>
    </row>
    <row r="25" spans="1:26" ht="25.5">
      <c r="A25" s="57" t="s">
        <v>236</v>
      </c>
      <c r="B25" s="27" t="s">
        <v>289</v>
      </c>
      <c r="C25" s="55" t="s">
        <v>237</v>
      </c>
      <c r="D25" s="30" t="s">
        <v>139</v>
      </c>
      <c r="E25" s="40">
        <v>2019</v>
      </c>
      <c r="F25" s="40">
        <v>2019</v>
      </c>
      <c r="G25" s="30">
        <v>1.034</v>
      </c>
      <c r="H25" s="30">
        <v>1.1259999999999999</v>
      </c>
      <c r="I25" s="115">
        <v>42736</v>
      </c>
      <c r="J25" s="30" t="s">
        <v>48</v>
      </c>
      <c r="K25" s="30" t="s">
        <v>48</v>
      </c>
      <c r="L25" s="30">
        <v>1.034</v>
      </c>
      <c r="M25" s="30">
        <v>1.1259999999999999</v>
      </c>
      <c r="N25" s="30">
        <v>1.1259999999999999</v>
      </c>
      <c r="O25" s="30" t="s">
        <v>48</v>
      </c>
      <c r="P25" s="30" t="s">
        <v>48</v>
      </c>
      <c r="Q25" s="116">
        <f t="shared" si="0"/>
        <v>1.1259999999999999</v>
      </c>
      <c r="R25" s="56"/>
      <c r="S25" s="56"/>
      <c r="T25" s="30">
        <v>1.1259999999999999</v>
      </c>
      <c r="U25" s="30"/>
      <c r="V25" s="116">
        <f t="shared" si="1"/>
        <v>1.1259999999999999</v>
      </c>
      <c r="W25" s="56"/>
      <c r="X25" s="56"/>
      <c r="Y25" s="30">
        <v>1.1259999999999999</v>
      </c>
      <c r="Z25" s="30"/>
    </row>
    <row r="26" spans="1:26" ht="25.5">
      <c r="A26" s="57" t="s">
        <v>238</v>
      </c>
      <c r="B26" s="27" t="s">
        <v>290</v>
      </c>
      <c r="C26" s="55" t="s">
        <v>239</v>
      </c>
      <c r="D26" s="30" t="s">
        <v>139</v>
      </c>
      <c r="E26" s="40">
        <v>2019</v>
      </c>
      <c r="F26" s="40">
        <v>2019</v>
      </c>
      <c r="G26" s="30">
        <v>1.034</v>
      </c>
      <c r="H26" s="30">
        <v>1.1259999999999999</v>
      </c>
      <c r="I26" s="115">
        <v>42736</v>
      </c>
      <c r="J26" s="30" t="s">
        <v>48</v>
      </c>
      <c r="K26" s="30" t="s">
        <v>48</v>
      </c>
      <c r="L26" s="30">
        <v>1.034</v>
      </c>
      <c r="M26" s="30">
        <v>1.1259999999999999</v>
      </c>
      <c r="N26" s="30">
        <v>1.1259999999999999</v>
      </c>
      <c r="O26" s="30" t="s">
        <v>48</v>
      </c>
      <c r="P26" s="30" t="s">
        <v>48</v>
      </c>
      <c r="Q26" s="116">
        <f t="shared" si="0"/>
        <v>1.1259999999999999</v>
      </c>
      <c r="R26" s="56"/>
      <c r="S26" s="56"/>
      <c r="T26" s="30">
        <v>1.1259999999999999</v>
      </c>
      <c r="U26" s="30"/>
      <c r="V26" s="116">
        <f t="shared" si="1"/>
        <v>1.1259999999999999</v>
      </c>
      <c r="W26" s="56"/>
      <c r="X26" s="56"/>
      <c r="Y26" s="30">
        <v>1.1259999999999999</v>
      </c>
      <c r="Z26" s="30"/>
    </row>
    <row r="27" spans="1:26" ht="38.25">
      <c r="A27" s="57" t="s">
        <v>240</v>
      </c>
      <c r="B27" s="27" t="s">
        <v>291</v>
      </c>
      <c r="C27" s="55" t="s">
        <v>241</v>
      </c>
      <c r="D27" s="30" t="s">
        <v>139</v>
      </c>
      <c r="E27" s="40">
        <v>2019</v>
      </c>
      <c r="F27" s="40">
        <v>2019</v>
      </c>
      <c r="G27" s="30">
        <v>0.85299999999999998</v>
      </c>
      <c r="H27" s="30">
        <v>0.92900000000000005</v>
      </c>
      <c r="I27" s="115">
        <v>42736</v>
      </c>
      <c r="J27" s="30" t="s">
        <v>48</v>
      </c>
      <c r="K27" s="30" t="s">
        <v>48</v>
      </c>
      <c r="L27" s="30">
        <v>0.85299999999999998</v>
      </c>
      <c r="M27" s="30">
        <v>0.92900000000000005</v>
      </c>
      <c r="N27" s="30">
        <v>0.92900000000000005</v>
      </c>
      <c r="O27" s="30" t="s">
        <v>48</v>
      </c>
      <c r="P27" s="30" t="s">
        <v>48</v>
      </c>
      <c r="Q27" s="116">
        <f t="shared" si="0"/>
        <v>0.92900000000000005</v>
      </c>
      <c r="R27" s="56"/>
      <c r="S27" s="56"/>
      <c r="T27" s="30">
        <v>0.92900000000000005</v>
      </c>
      <c r="U27" s="30"/>
      <c r="V27" s="116">
        <f t="shared" si="1"/>
        <v>0.92900000000000005</v>
      </c>
      <c r="W27" s="56"/>
      <c r="X27" s="56"/>
      <c r="Y27" s="30">
        <v>0.92900000000000005</v>
      </c>
      <c r="Z27" s="30"/>
    </row>
    <row r="28" spans="1:26">
      <c r="A28" s="70" t="s">
        <v>60</v>
      </c>
      <c r="B28" s="72" t="s">
        <v>61</v>
      </c>
      <c r="C28" s="37"/>
      <c r="D28" s="37"/>
      <c r="E28" s="37"/>
      <c r="F28" s="37"/>
      <c r="G28" s="29">
        <f>SUM(G29:G39)</f>
        <v>11.581000000000001</v>
      </c>
      <c r="H28" s="29">
        <f>SUM(H29:H39)</f>
        <v>12.561999999999999</v>
      </c>
      <c r="I28" s="37"/>
      <c r="J28" s="37"/>
      <c r="K28" s="37"/>
      <c r="L28" s="29">
        <f>SUM(L29:L39)</f>
        <v>11.581000000000001</v>
      </c>
      <c r="M28" s="29">
        <f>SUM(M29:M39)</f>
        <v>12.561999999999999</v>
      </c>
      <c r="N28" s="29">
        <f>SUM(N29:N39)</f>
        <v>12.561999999999999</v>
      </c>
      <c r="O28" s="37"/>
      <c r="P28" s="37"/>
      <c r="Q28" s="29">
        <f t="shared" si="0"/>
        <v>12.561999999999999</v>
      </c>
      <c r="R28" s="37"/>
      <c r="S28" s="37"/>
      <c r="T28" s="29">
        <f>SUM(T29:T39)</f>
        <v>12.561999999999999</v>
      </c>
      <c r="U28" s="29">
        <f>SUM(U29:U39)</f>
        <v>0</v>
      </c>
      <c r="V28" s="29">
        <f t="shared" si="1"/>
        <v>12.561999999999999</v>
      </c>
      <c r="W28" s="37"/>
      <c r="X28" s="37"/>
      <c r="Y28" s="29">
        <f>SUM(Y29:Y39)</f>
        <v>12.561999999999999</v>
      </c>
      <c r="Z28" s="29">
        <f>SUM(Z29:Z39)</f>
        <v>0</v>
      </c>
    </row>
    <row r="29" spans="1:26" ht="25.5">
      <c r="A29" s="57" t="s">
        <v>242</v>
      </c>
      <c r="B29" s="27" t="s">
        <v>292</v>
      </c>
      <c r="C29" s="55" t="s">
        <v>243</v>
      </c>
      <c r="D29" s="30" t="s">
        <v>139</v>
      </c>
      <c r="E29" s="40">
        <v>2019</v>
      </c>
      <c r="F29" s="40">
        <v>2019</v>
      </c>
      <c r="G29" s="30">
        <v>2.2679999999999998</v>
      </c>
      <c r="H29" s="30">
        <v>2.4700000000000002</v>
      </c>
      <c r="I29" s="115">
        <v>42736</v>
      </c>
      <c r="J29" s="30" t="s">
        <v>48</v>
      </c>
      <c r="K29" s="30" t="s">
        <v>48</v>
      </c>
      <c r="L29" s="30">
        <v>2.2679999999999998</v>
      </c>
      <c r="M29" s="30">
        <v>2.4700000000000002</v>
      </c>
      <c r="N29" s="30">
        <v>2.4700000000000002</v>
      </c>
      <c r="O29" s="30" t="s">
        <v>48</v>
      </c>
      <c r="P29" s="30" t="s">
        <v>48</v>
      </c>
      <c r="Q29" s="116">
        <f t="shared" si="0"/>
        <v>2.4700000000000002</v>
      </c>
      <c r="R29" s="56"/>
      <c r="S29" s="56"/>
      <c r="T29" s="30">
        <v>2.4700000000000002</v>
      </c>
      <c r="U29" s="30"/>
      <c r="V29" s="116">
        <f t="shared" si="1"/>
        <v>2.4700000000000002</v>
      </c>
      <c r="W29" s="56"/>
      <c r="X29" s="56"/>
      <c r="Y29" s="30">
        <v>2.4700000000000002</v>
      </c>
      <c r="Z29" s="30"/>
    </row>
    <row r="30" spans="1:26" ht="25.5">
      <c r="A30" s="57" t="s">
        <v>244</v>
      </c>
      <c r="B30" s="27" t="s">
        <v>293</v>
      </c>
      <c r="C30" s="55" t="s">
        <v>245</v>
      </c>
      <c r="D30" s="30" t="s">
        <v>139</v>
      </c>
      <c r="E30" s="40">
        <v>2019</v>
      </c>
      <c r="F30" s="40">
        <v>2019</v>
      </c>
      <c r="G30" s="30">
        <v>1.512</v>
      </c>
      <c r="H30" s="30">
        <v>1.647</v>
      </c>
      <c r="I30" s="115">
        <v>42736</v>
      </c>
      <c r="J30" s="30" t="s">
        <v>48</v>
      </c>
      <c r="K30" s="30" t="s">
        <v>48</v>
      </c>
      <c r="L30" s="30">
        <v>1.512</v>
      </c>
      <c r="M30" s="30">
        <v>1.647</v>
      </c>
      <c r="N30" s="30">
        <v>1.647</v>
      </c>
      <c r="O30" s="30" t="s">
        <v>48</v>
      </c>
      <c r="P30" s="30" t="s">
        <v>48</v>
      </c>
      <c r="Q30" s="116">
        <f t="shared" si="0"/>
        <v>1.647</v>
      </c>
      <c r="R30" s="56"/>
      <c r="S30" s="56"/>
      <c r="T30" s="30">
        <v>1.647</v>
      </c>
      <c r="U30" s="30"/>
      <c r="V30" s="116">
        <f t="shared" si="1"/>
        <v>1.647</v>
      </c>
      <c r="W30" s="56"/>
      <c r="X30" s="56"/>
      <c r="Y30" s="30">
        <v>1.647</v>
      </c>
      <c r="Z30" s="30"/>
    </row>
    <row r="31" spans="1:26" ht="25.5">
      <c r="A31" s="57" t="s">
        <v>246</v>
      </c>
      <c r="B31" s="27" t="s">
        <v>294</v>
      </c>
      <c r="C31" s="55" t="s">
        <v>247</v>
      </c>
      <c r="D31" s="30" t="s">
        <v>139</v>
      </c>
      <c r="E31" s="40">
        <v>2019</v>
      </c>
      <c r="F31" s="40">
        <v>2019</v>
      </c>
      <c r="G31" s="30">
        <v>1.034</v>
      </c>
      <c r="H31" s="30">
        <v>1.1259999999999999</v>
      </c>
      <c r="I31" s="115">
        <v>42736</v>
      </c>
      <c r="J31" s="30" t="s">
        <v>48</v>
      </c>
      <c r="K31" s="30" t="s">
        <v>48</v>
      </c>
      <c r="L31" s="30">
        <v>1.034</v>
      </c>
      <c r="M31" s="30">
        <v>1.1259999999999999</v>
      </c>
      <c r="N31" s="30">
        <v>1.1259999999999999</v>
      </c>
      <c r="O31" s="30" t="s">
        <v>48</v>
      </c>
      <c r="P31" s="30" t="s">
        <v>48</v>
      </c>
      <c r="Q31" s="116">
        <f t="shared" si="0"/>
        <v>1.1259999999999999</v>
      </c>
      <c r="R31" s="56"/>
      <c r="S31" s="56"/>
      <c r="T31" s="30">
        <v>1.1259999999999999</v>
      </c>
      <c r="U31" s="30"/>
      <c r="V31" s="116">
        <f t="shared" si="1"/>
        <v>1.1259999999999999</v>
      </c>
      <c r="W31" s="56"/>
      <c r="X31" s="56"/>
      <c r="Y31" s="30">
        <v>1.1259999999999999</v>
      </c>
      <c r="Z31" s="30"/>
    </row>
    <row r="32" spans="1:26" ht="25.5">
      <c r="A32" s="57" t="s">
        <v>248</v>
      </c>
      <c r="B32" s="27" t="s">
        <v>295</v>
      </c>
      <c r="C32" s="55" t="s">
        <v>249</v>
      </c>
      <c r="D32" s="30" t="s">
        <v>139</v>
      </c>
      <c r="E32" s="40">
        <v>2019</v>
      </c>
      <c r="F32" s="40">
        <v>2019</v>
      </c>
      <c r="G32" s="30">
        <v>1.034</v>
      </c>
      <c r="H32" s="30">
        <v>1.1259999999999999</v>
      </c>
      <c r="I32" s="115">
        <v>42736</v>
      </c>
      <c r="J32" s="30" t="s">
        <v>48</v>
      </c>
      <c r="K32" s="30" t="s">
        <v>48</v>
      </c>
      <c r="L32" s="30">
        <v>1.034</v>
      </c>
      <c r="M32" s="30">
        <v>1.1259999999999999</v>
      </c>
      <c r="N32" s="30">
        <v>1.1259999999999999</v>
      </c>
      <c r="O32" s="30" t="s">
        <v>48</v>
      </c>
      <c r="P32" s="30" t="s">
        <v>48</v>
      </c>
      <c r="Q32" s="116">
        <f t="shared" si="0"/>
        <v>1.1259999999999999</v>
      </c>
      <c r="R32" s="56"/>
      <c r="S32" s="56"/>
      <c r="T32" s="30">
        <v>1.1259999999999999</v>
      </c>
      <c r="U32" s="30"/>
      <c r="V32" s="116">
        <f t="shared" si="1"/>
        <v>1.1259999999999999</v>
      </c>
      <c r="W32" s="56"/>
      <c r="X32" s="56"/>
      <c r="Y32" s="30">
        <v>1.1259999999999999</v>
      </c>
      <c r="Z32" s="30"/>
    </row>
    <row r="33" spans="1:26" ht="25.5">
      <c r="A33" s="57" t="s">
        <v>250</v>
      </c>
      <c r="B33" s="27" t="s">
        <v>296</v>
      </c>
      <c r="C33" s="55" t="s">
        <v>251</v>
      </c>
      <c r="D33" s="30" t="s">
        <v>139</v>
      </c>
      <c r="E33" s="40">
        <v>2019</v>
      </c>
      <c r="F33" s="40">
        <v>2019</v>
      </c>
      <c r="G33" s="30">
        <v>0.51700000000000002</v>
      </c>
      <c r="H33" s="30">
        <v>0.56299999999999994</v>
      </c>
      <c r="I33" s="115">
        <v>42736</v>
      </c>
      <c r="J33" s="30" t="s">
        <v>48</v>
      </c>
      <c r="K33" s="30" t="s">
        <v>48</v>
      </c>
      <c r="L33" s="30">
        <v>0.51700000000000002</v>
      </c>
      <c r="M33" s="30">
        <v>0.56299999999999994</v>
      </c>
      <c r="N33" s="30">
        <v>0.56299999999999994</v>
      </c>
      <c r="O33" s="30" t="s">
        <v>48</v>
      </c>
      <c r="P33" s="30" t="s">
        <v>48</v>
      </c>
      <c r="Q33" s="116">
        <f t="shared" si="0"/>
        <v>0.56299999999999994</v>
      </c>
      <c r="R33" s="56"/>
      <c r="S33" s="56"/>
      <c r="T33" s="30">
        <v>0.56299999999999994</v>
      </c>
      <c r="U33" s="30"/>
      <c r="V33" s="116">
        <f t="shared" si="1"/>
        <v>0.56299999999999994</v>
      </c>
      <c r="W33" s="56"/>
      <c r="X33" s="56"/>
      <c r="Y33" s="30">
        <v>0.56299999999999994</v>
      </c>
      <c r="Z33" s="30"/>
    </row>
    <row r="34" spans="1:26" ht="25.5">
      <c r="A34" s="57" t="s">
        <v>252</v>
      </c>
      <c r="B34" s="27" t="s">
        <v>297</v>
      </c>
      <c r="C34" s="55" t="s">
        <v>253</v>
      </c>
      <c r="D34" s="30" t="s">
        <v>139</v>
      </c>
      <c r="E34" s="40">
        <v>2019</v>
      </c>
      <c r="F34" s="40">
        <v>2019</v>
      </c>
      <c r="G34" s="30">
        <v>1.034</v>
      </c>
      <c r="H34" s="30">
        <v>1.1259999999999999</v>
      </c>
      <c r="I34" s="115">
        <v>42736</v>
      </c>
      <c r="J34" s="30" t="s">
        <v>48</v>
      </c>
      <c r="K34" s="30" t="s">
        <v>48</v>
      </c>
      <c r="L34" s="30">
        <v>1.034</v>
      </c>
      <c r="M34" s="30">
        <v>1.1259999999999999</v>
      </c>
      <c r="N34" s="30">
        <v>1.1259999999999999</v>
      </c>
      <c r="O34" s="30" t="s">
        <v>48</v>
      </c>
      <c r="P34" s="30" t="s">
        <v>48</v>
      </c>
      <c r="Q34" s="116">
        <f t="shared" si="0"/>
        <v>1.1259999999999999</v>
      </c>
      <c r="R34" s="56"/>
      <c r="S34" s="56"/>
      <c r="T34" s="30">
        <v>1.1259999999999999</v>
      </c>
      <c r="U34" s="30"/>
      <c r="V34" s="116">
        <f t="shared" si="1"/>
        <v>1.1259999999999999</v>
      </c>
      <c r="W34" s="56"/>
      <c r="X34" s="56"/>
      <c r="Y34" s="30">
        <v>1.1259999999999999</v>
      </c>
      <c r="Z34" s="30"/>
    </row>
    <row r="35" spans="1:26" ht="25.5">
      <c r="A35" s="57" t="s">
        <v>254</v>
      </c>
      <c r="B35" s="27" t="s">
        <v>298</v>
      </c>
      <c r="C35" s="55" t="s">
        <v>255</v>
      </c>
      <c r="D35" s="30" t="s">
        <v>139</v>
      </c>
      <c r="E35" s="40">
        <v>2019</v>
      </c>
      <c r="F35" s="40">
        <v>2019</v>
      </c>
      <c r="G35" s="30">
        <v>0.56299999999999994</v>
      </c>
      <c r="H35" s="30">
        <v>0.56299999999999994</v>
      </c>
      <c r="I35" s="115">
        <v>42736</v>
      </c>
      <c r="J35" s="30" t="s">
        <v>48</v>
      </c>
      <c r="K35" s="30" t="s">
        <v>48</v>
      </c>
      <c r="L35" s="30">
        <v>0.56299999999999994</v>
      </c>
      <c r="M35" s="30">
        <v>0.56299999999999994</v>
      </c>
      <c r="N35" s="30">
        <v>0.56299999999999994</v>
      </c>
      <c r="O35" s="30" t="s">
        <v>48</v>
      </c>
      <c r="P35" s="30" t="s">
        <v>48</v>
      </c>
      <c r="Q35" s="116">
        <f t="shared" si="0"/>
        <v>0.56299999999999994</v>
      </c>
      <c r="R35" s="56"/>
      <c r="S35" s="56"/>
      <c r="T35" s="30">
        <v>0.56299999999999994</v>
      </c>
      <c r="U35" s="30"/>
      <c r="V35" s="116">
        <f t="shared" si="1"/>
        <v>0.56299999999999994</v>
      </c>
      <c r="W35" s="56"/>
      <c r="X35" s="56"/>
      <c r="Y35" s="30">
        <v>0.56299999999999994</v>
      </c>
      <c r="Z35" s="30"/>
    </row>
    <row r="36" spans="1:26" ht="25.5">
      <c r="A36" s="57" t="s">
        <v>256</v>
      </c>
      <c r="B36" s="27" t="s">
        <v>299</v>
      </c>
      <c r="C36" s="55" t="s">
        <v>257</v>
      </c>
      <c r="D36" s="30" t="s">
        <v>139</v>
      </c>
      <c r="E36" s="40">
        <v>2019</v>
      </c>
      <c r="F36" s="40">
        <v>2019</v>
      </c>
      <c r="G36" s="30">
        <v>1.034</v>
      </c>
      <c r="H36" s="30">
        <v>1.1259999999999999</v>
      </c>
      <c r="I36" s="115">
        <v>42736</v>
      </c>
      <c r="J36" s="30" t="s">
        <v>48</v>
      </c>
      <c r="K36" s="30" t="s">
        <v>48</v>
      </c>
      <c r="L36" s="30">
        <v>1.034</v>
      </c>
      <c r="M36" s="30">
        <v>1.1259999999999999</v>
      </c>
      <c r="N36" s="30">
        <v>1.1259999999999999</v>
      </c>
      <c r="O36" s="30" t="s">
        <v>48</v>
      </c>
      <c r="P36" s="30" t="s">
        <v>48</v>
      </c>
      <c r="Q36" s="116">
        <f t="shared" si="0"/>
        <v>1.1259999999999999</v>
      </c>
      <c r="R36" s="56"/>
      <c r="S36" s="56"/>
      <c r="T36" s="30">
        <v>1.1259999999999999</v>
      </c>
      <c r="U36" s="30"/>
      <c r="V36" s="116">
        <f t="shared" si="1"/>
        <v>1.1259999999999999</v>
      </c>
      <c r="W36" s="56"/>
      <c r="X36" s="56"/>
      <c r="Y36" s="30">
        <v>1.1259999999999999</v>
      </c>
      <c r="Z36" s="30"/>
    </row>
    <row r="37" spans="1:26" ht="25.5">
      <c r="A37" s="57" t="s">
        <v>258</v>
      </c>
      <c r="B37" s="27" t="s">
        <v>300</v>
      </c>
      <c r="C37" s="55" t="s">
        <v>259</v>
      </c>
      <c r="D37" s="30" t="s">
        <v>139</v>
      </c>
      <c r="E37" s="40">
        <v>2019</v>
      </c>
      <c r="F37" s="40">
        <v>2019</v>
      </c>
      <c r="G37" s="30">
        <v>0.51700000000000002</v>
      </c>
      <c r="H37" s="30">
        <v>0.56299999999999994</v>
      </c>
      <c r="I37" s="115">
        <v>42736</v>
      </c>
      <c r="J37" s="30" t="s">
        <v>48</v>
      </c>
      <c r="K37" s="30" t="s">
        <v>48</v>
      </c>
      <c r="L37" s="30">
        <v>0.51700000000000002</v>
      </c>
      <c r="M37" s="30">
        <v>0.56299999999999994</v>
      </c>
      <c r="N37" s="30">
        <v>0.56299999999999994</v>
      </c>
      <c r="O37" s="30" t="s">
        <v>48</v>
      </c>
      <c r="P37" s="30" t="s">
        <v>48</v>
      </c>
      <c r="Q37" s="116">
        <f t="shared" si="0"/>
        <v>0.56299999999999994</v>
      </c>
      <c r="R37" s="56"/>
      <c r="S37" s="56"/>
      <c r="T37" s="30">
        <v>0.56299999999999994</v>
      </c>
      <c r="U37" s="30"/>
      <c r="V37" s="116">
        <f t="shared" si="1"/>
        <v>0.56299999999999994</v>
      </c>
      <c r="W37" s="56"/>
      <c r="X37" s="56"/>
      <c r="Y37" s="30">
        <v>0.56299999999999994</v>
      </c>
      <c r="Z37" s="30"/>
    </row>
    <row r="38" spans="1:26" ht="25.5">
      <c r="A38" s="57" t="s">
        <v>260</v>
      </c>
      <c r="B38" s="27" t="s">
        <v>301</v>
      </c>
      <c r="C38" s="55" t="s">
        <v>261</v>
      </c>
      <c r="D38" s="30" t="s">
        <v>139</v>
      </c>
      <c r="E38" s="40">
        <v>2019</v>
      </c>
      <c r="F38" s="40">
        <v>2019</v>
      </c>
      <c r="G38" s="30">
        <v>1.034</v>
      </c>
      <c r="H38" s="30">
        <v>1.1259999999999999</v>
      </c>
      <c r="I38" s="115">
        <v>42736</v>
      </c>
      <c r="J38" s="30" t="s">
        <v>48</v>
      </c>
      <c r="K38" s="30" t="s">
        <v>48</v>
      </c>
      <c r="L38" s="30">
        <v>1.034</v>
      </c>
      <c r="M38" s="30">
        <v>1.1259999999999999</v>
      </c>
      <c r="N38" s="30">
        <v>1.1259999999999999</v>
      </c>
      <c r="O38" s="30" t="s">
        <v>48</v>
      </c>
      <c r="P38" s="30" t="s">
        <v>48</v>
      </c>
      <c r="Q38" s="116">
        <f t="shared" si="0"/>
        <v>1.1259999999999999</v>
      </c>
      <c r="R38" s="56"/>
      <c r="S38" s="56"/>
      <c r="T38" s="30">
        <v>1.1259999999999999</v>
      </c>
      <c r="U38" s="30"/>
      <c r="V38" s="116">
        <f t="shared" si="1"/>
        <v>1.1259999999999999</v>
      </c>
      <c r="W38" s="56"/>
      <c r="X38" s="56"/>
      <c r="Y38" s="30">
        <v>1.1259999999999999</v>
      </c>
      <c r="Z38" s="30"/>
    </row>
    <row r="39" spans="1:26" ht="25.5">
      <c r="A39" s="57" t="s">
        <v>262</v>
      </c>
      <c r="B39" s="27" t="s">
        <v>302</v>
      </c>
      <c r="C39" s="55" t="s">
        <v>263</v>
      </c>
      <c r="D39" s="30" t="s">
        <v>139</v>
      </c>
      <c r="E39" s="40">
        <v>2019</v>
      </c>
      <c r="F39" s="40">
        <v>2019</v>
      </c>
      <c r="G39" s="30">
        <v>1.034</v>
      </c>
      <c r="H39" s="30">
        <v>1.1259999999999999</v>
      </c>
      <c r="I39" s="115">
        <v>42736</v>
      </c>
      <c r="J39" s="30" t="s">
        <v>48</v>
      </c>
      <c r="K39" s="30" t="s">
        <v>48</v>
      </c>
      <c r="L39" s="30">
        <v>1.034</v>
      </c>
      <c r="M39" s="30">
        <v>1.1259999999999999</v>
      </c>
      <c r="N39" s="30">
        <v>1.1259999999999999</v>
      </c>
      <c r="O39" s="30" t="s">
        <v>48</v>
      </c>
      <c r="P39" s="30" t="s">
        <v>48</v>
      </c>
      <c r="Q39" s="116">
        <f t="shared" si="0"/>
        <v>1.1259999999999999</v>
      </c>
      <c r="R39" s="56"/>
      <c r="S39" s="56"/>
      <c r="T39" s="30">
        <v>1.1259999999999999</v>
      </c>
      <c r="U39" s="30"/>
      <c r="V39" s="116">
        <f t="shared" si="1"/>
        <v>1.1259999999999999</v>
      </c>
      <c r="W39" s="56"/>
      <c r="X39" s="56"/>
      <c r="Y39" s="30">
        <v>1.1259999999999999</v>
      </c>
      <c r="Z39" s="30"/>
    </row>
    <row r="40" spans="1:26">
      <c r="A40" s="71" t="s">
        <v>74</v>
      </c>
      <c r="B40" s="72" t="s">
        <v>75</v>
      </c>
      <c r="C40" s="37"/>
      <c r="D40" s="37"/>
      <c r="E40" s="37"/>
      <c r="F40" s="37"/>
      <c r="G40" s="29">
        <f>G41+G48</f>
        <v>5.569</v>
      </c>
      <c r="H40" s="29">
        <f>H41+H48</f>
        <v>6.0629999999999997</v>
      </c>
      <c r="I40" s="37"/>
      <c r="J40" s="37"/>
      <c r="K40" s="37"/>
      <c r="L40" s="29">
        <f>L41+L48</f>
        <v>5.569</v>
      </c>
      <c r="M40" s="29">
        <f>M41+M48</f>
        <v>6.0629999999999997</v>
      </c>
      <c r="N40" s="29">
        <f>N41+N48</f>
        <v>6.0629999999999997</v>
      </c>
      <c r="O40" s="37"/>
      <c r="P40" s="37"/>
      <c r="Q40" s="29">
        <f t="shared" si="0"/>
        <v>6.0629999999999997</v>
      </c>
      <c r="R40" s="37"/>
      <c r="S40" s="37"/>
      <c r="T40" s="29">
        <f>T41+T48</f>
        <v>5.2839999999999998</v>
      </c>
      <c r="U40" s="29">
        <f>U41+U48</f>
        <v>0.77900000000000003</v>
      </c>
      <c r="V40" s="29">
        <f t="shared" si="1"/>
        <v>6.0629999999999997</v>
      </c>
      <c r="W40" s="37"/>
      <c r="X40" s="37"/>
      <c r="Y40" s="29">
        <f>Y41+Y48</f>
        <v>5.2839999999999998</v>
      </c>
      <c r="Z40" s="29">
        <f>Z41+Z48</f>
        <v>0.77900000000000003</v>
      </c>
    </row>
    <row r="41" spans="1:26">
      <c r="A41" s="57" t="s">
        <v>76</v>
      </c>
      <c r="B41" s="74" t="s">
        <v>77</v>
      </c>
      <c r="C41" s="55"/>
      <c r="D41" s="55"/>
      <c r="E41" s="55"/>
      <c r="F41" s="55"/>
      <c r="G41" s="30">
        <f>G42</f>
        <v>0.85599999999999998</v>
      </c>
      <c r="H41" s="30">
        <f>H42</f>
        <v>0.93100000000000005</v>
      </c>
      <c r="I41" s="55"/>
      <c r="J41" s="55"/>
      <c r="K41" s="55"/>
      <c r="L41" s="30">
        <f>L42</f>
        <v>0.85599999999999998</v>
      </c>
      <c r="M41" s="30">
        <f>M42</f>
        <v>0.93100000000000005</v>
      </c>
      <c r="N41" s="30">
        <f>N42</f>
        <v>0.93100000000000005</v>
      </c>
      <c r="O41" s="55"/>
      <c r="P41" s="55"/>
      <c r="Q41" s="29">
        <f t="shared" si="0"/>
        <v>0.93100000000000005</v>
      </c>
      <c r="R41" s="55"/>
      <c r="S41" s="55"/>
      <c r="T41" s="30">
        <f>T42</f>
        <v>0.152</v>
      </c>
      <c r="U41" s="30">
        <f>U42</f>
        <v>0.77900000000000003</v>
      </c>
      <c r="V41" s="29">
        <f t="shared" si="1"/>
        <v>0.93100000000000005</v>
      </c>
      <c r="W41" s="55"/>
      <c r="X41" s="55"/>
      <c r="Y41" s="30">
        <f>Y42</f>
        <v>0.152</v>
      </c>
      <c r="Z41" s="30">
        <f>Z42</f>
        <v>0.77900000000000003</v>
      </c>
    </row>
    <row r="42" spans="1:26">
      <c r="A42" s="70" t="s">
        <v>78</v>
      </c>
      <c r="B42" s="72" t="s">
        <v>44</v>
      </c>
      <c r="C42" s="37"/>
      <c r="D42" s="37"/>
      <c r="E42" s="37"/>
      <c r="F42" s="37"/>
      <c r="G42" s="29">
        <f>SUM(G43:G47)</f>
        <v>0.85599999999999998</v>
      </c>
      <c r="H42" s="29">
        <f>SUM(H43:H47)</f>
        <v>0.93100000000000005</v>
      </c>
      <c r="I42" s="37"/>
      <c r="J42" s="37"/>
      <c r="K42" s="37"/>
      <c r="L42" s="29">
        <f>SUM(L43:L47)</f>
        <v>0.85599999999999998</v>
      </c>
      <c r="M42" s="29">
        <f>SUM(M43:M47)</f>
        <v>0.93100000000000005</v>
      </c>
      <c r="N42" s="29">
        <f>SUM(N43:N47)</f>
        <v>0.93100000000000005</v>
      </c>
      <c r="O42" s="37"/>
      <c r="P42" s="37"/>
      <c r="Q42" s="29">
        <f t="shared" si="0"/>
        <v>0.93100000000000005</v>
      </c>
      <c r="R42" s="37"/>
      <c r="S42" s="37"/>
      <c r="T42" s="29">
        <f>SUM(T43:T47)</f>
        <v>0.152</v>
      </c>
      <c r="U42" s="29">
        <f>SUM(U43:U47)</f>
        <v>0.77900000000000003</v>
      </c>
      <c r="V42" s="29">
        <f t="shared" si="1"/>
        <v>0.93100000000000005</v>
      </c>
      <c r="W42" s="37"/>
      <c r="X42" s="37"/>
      <c r="Y42" s="29">
        <f>SUM(Y43:Y47)</f>
        <v>0.152</v>
      </c>
      <c r="Z42" s="29">
        <f>SUM(Z43:Z47)</f>
        <v>0.77900000000000003</v>
      </c>
    </row>
    <row r="43" spans="1:26">
      <c r="A43" s="75" t="s">
        <v>264</v>
      </c>
      <c r="B43" s="27" t="s">
        <v>265</v>
      </c>
      <c r="C43" s="55" t="s">
        <v>266</v>
      </c>
      <c r="D43" s="30" t="s">
        <v>139</v>
      </c>
      <c r="E43" s="40">
        <v>2019</v>
      </c>
      <c r="F43" s="40">
        <v>2019</v>
      </c>
      <c r="G43" s="30">
        <v>0.35</v>
      </c>
      <c r="H43" s="30">
        <v>0.38100000000000001</v>
      </c>
      <c r="I43" s="115">
        <v>42736</v>
      </c>
      <c r="J43" s="30" t="s">
        <v>48</v>
      </c>
      <c r="K43" s="30" t="s">
        <v>48</v>
      </c>
      <c r="L43" s="30">
        <v>0.35</v>
      </c>
      <c r="M43" s="30">
        <v>0.38100000000000001</v>
      </c>
      <c r="N43" s="30">
        <v>0.38100000000000001</v>
      </c>
      <c r="O43" s="30" t="s">
        <v>48</v>
      </c>
      <c r="P43" s="30" t="s">
        <v>48</v>
      </c>
      <c r="Q43" s="30">
        <f t="shared" si="0"/>
        <v>0.38100000000000001</v>
      </c>
      <c r="R43" s="30"/>
      <c r="S43" s="30"/>
      <c r="T43" s="30"/>
      <c r="U43" s="30">
        <v>0.38100000000000001</v>
      </c>
      <c r="V43" s="30">
        <f t="shared" si="1"/>
        <v>0.38100000000000001</v>
      </c>
      <c r="W43" s="30"/>
      <c r="X43" s="30"/>
      <c r="Y43" s="30"/>
      <c r="Z43" s="30">
        <v>0.38100000000000001</v>
      </c>
    </row>
    <row r="44" spans="1:26">
      <c r="A44" s="75" t="s">
        <v>267</v>
      </c>
      <c r="B44" s="27" t="s">
        <v>268</v>
      </c>
      <c r="C44" s="55" t="s">
        <v>269</v>
      </c>
      <c r="D44" s="30" t="s">
        <v>139</v>
      </c>
      <c r="E44" s="40">
        <v>2019</v>
      </c>
      <c r="F44" s="40">
        <v>2019</v>
      </c>
      <c r="G44" s="30">
        <v>0.32</v>
      </c>
      <c r="H44" s="30">
        <v>0.34799999999999998</v>
      </c>
      <c r="I44" s="115">
        <v>42736</v>
      </c>
      <c r="J44" s="30" t="s">
        <v>48</v>
      </c>
      <c r="K44" s="30" t="s">
        <v>48</v>
      </c>
      <c r="L44" s="30">
        <v>0.32</v>
      </c>
      <c r="M44" s="30">
        <v>0.34799999999999998</v>
      </c>
      <c r="N44" s="30">
        <v>0.34799999999999998</v>
      </c>
      <c r="O44" s="30" t="s">
        <v>48</v>
      </c>
      <c r="P44" s="30" t="s">
        <v>48</v>
      </c>
      <c r="Q44" s="30">
        <f t="shared" si="0"/>
        <v>0.34799999999999998</v>
      </c>
      <c r="R44" s="30"/>
      <c r="S44" s="30"/>
      <c r="T44" s="30"/>
      <c r="U44" s="30">
        <v>0.34799999999999998</v>
      </c>
      <c r="V44" s="30">
        <f t="shared" si="1"/>
        <v>0.34799999999999998</v>
      </c>
      <c r="W44" s="30"/>
      <c r="X44" s="30"/>
      <c r="Y44" s="30"/>
      <c r="Z44" s="30">
        <v>0.34799999999999998</v>
      </c>
    </row>
    <row r="45" spans="1:26" ht="25.5">
      <c r="A45" s="75" t="s">
        <v>270</v>
      </c>
      <c r="B45" s="27" t="s">
        <v>271</v>
      </c>
      <c r="C45" s="55" t="s">
        <v>272</v>
      </c>
      <c r="D45" s="30" t="s">
        <v>139</v>
      </c>
      <c r="E45" s="40">
        <v>2019</v>
      </c>
      <c r="F45" s="40">
        <v>2019</v>
      </c>
      <c r="G45" s="30">
        <v>0.05</v>
      </c>
      <c r="H45" s="30">
        <v>5.3999999999999999E-2</v>
      </c>
      <c r="I45" s="115">
        <v>42736</v>
      </c>
      <c r="J45" s="30" t="s">
        <v>48</v>
      </c>
      <c r="K45" s="30" t="s">
        <v>48</v>
      </c>
      <c r="L45" s="30">
        <v>0.05</v>
      </c>
      <c r="M45" s="30">
        <v>5.3999999999999999E-2</v>
      </c>
      <c r="N45" s="30">
        <v>5.3999999999999999E-2</v>
      </c>
      <c r="O45" s="30" t="s">
        <v>48</v>
      </c>
      <c r="P45" s="30" t="s">
        <v>48</v>
      </c>
      <c r="Q45" s="30">
        <f t="shared" si="0"/>
        <v>5.3999999999999999E-2</v>
      </c>
      <c r="R45" s="30"/>
      <c r="S45" s="30"/>
      <c r="T45" s="30">
        <v>5.3999999999999999E-2</v>
      </c>
      <c r="U45" s="30"/>
      <c r="V45" s="30">
        <f t="shared" si="1"/>
        <v>5.3999999999999999E-2</v>
      </c>
      <c r="W45" s="30"/>
      <c r="X45" s="30"/>
      <c r="Y45" s="30">
        <v>5.3999999999999999E-2</v>
      </c>
      <c r="Z45" s="30"/>
    </row>
    <row r="46" spans="1:26">
      <c r="A46" s="75" t="s">
        <v>273</v>
      </c>
      <c r="B46" s="27" t="s">
        <v>274</v>
      </c>
      <c r="C46" s="55" t="s">
        <v>275</v>
      </c>
      <c r="D46" s="30" t="s">
        <v>139</v>
      </c>
      <c r="E46" s="40">
        <v>2019</v>
      </c>
      <c r="F46" s="40">
        <v>2019</v>
      </c>
      <c r="G46" s="30">
        <v>0.09</v>
      </c>
      <c r="H46" s="30">
        <v>9.8000000000000004E-2</v>
      </c>
      <c r="I46" s="115">
        <v>42736</v>
      </c>
      <c r="J46" s="30" t="s">
        <v>48</v>
      </c>
      <c r="K46" s="30" t="s">
        <v>48</v>
      </c>
      <c r="L46" s="30">
        <v>0.09</v>
      </c>
      <c r="M46" s="30">
        <v>9.8000000000000004E-2</v>
      </c>
      <c r="N46" s="30">
        <v>9.8000000000000004E-2</v>
      </c>
      <c r="O46" s="30" t="s">
        <v>48</v>
      </c>
      <c r="P46" s="30" t="s">
        <v>48</v>
      </c>
      <c r="Q46" s="30">
        <f t="shared" si="0"/>
        <v>9.8000000000000004E-2</v>
      </c>
      <c r="R46" s="30"/>
      <c r="S46" s="30"/>
      <c r="T46" s="30">
        <v>9.8000000000000004E-2</v>
      </c>
      <c r="U46" s="30"/>
      <c r="V46" s="30">
        <f t="shared" si="1"/>
        <v>9.8000000000000004E-2</v>
      </c>
      <c r="W46" s="30"/>
      <c r="X46" s="30"/>
      <c r="Y46" s="30">
        <v>9.8000000000000004E-2</v>
      </c>
      <c r="Z46" s="30"/>
    </row>
    <row r="47" spans="1:26">
      <c r="A47" s="75" t="s">
        <v>276</v>
      </c>
      <c r="B47" s="27" t="s">
        <v>277</v>
      </c>
      <c r="C47" s="55" t="s">
        <v>278</v>
      </c>
      <c r="D47" s="30" t="s">
        <v>139</v>
      </c>
      <c r="E47" s="40">
        <v>2019</v>
      </c>
      <c r="F47" s="40">
        <v>2019</v>
      </c>
      <c r="G47" s="30">
        <v>4.5999999999999999E-2</v>
      </c>
      <c r="H47" s="30">
        <v>0.05</v>
      </c>
      <c r="I47" s="115">
        <v>42736</v>
      </c>
      <c r="J47" s="30" t="s">
        <v>48</v>
      </c>
      <c r="K47" s="30" t="s">
        <v>48</v>
      </c>
      <c r="L47" s="30">
        <v>4.5999999999999999E-2</v>
      </c>
      <c r="M47" s="30">
        <v>0.05</v>
      </c>
      <c r="N47" s="30">
        <v>0.05</v>
      </c>
      <c r="O47" s="30" t="s">
        <v>48</v>
      </c>
      <c r="P47" s="30" t="s">
        <v>48</v>
      </c>
      <c r="Q47" s="30">
        <f t="shared" si="0"/>
        <v>0.05</v>
      </c>
      <c r="R47" s="30"/>
      <c r="S47" s="30"/>
      <c r="T47" s="30"/>
      <c r="U47" s="30">
        <v>0.05</v>
      </c>
      <c r="V47" s="30">
        <f t="shared" si="1"/>
        <v>0.05</v>
      </c>
      <c r="W47" s="30"/>
      <c r="X47" s="30"/>
      <c r="Y47" s="30"/>
      <c r="Z47" s="30">
        <v>0.05</v>
      </c>
    </row>
    <row r="48" spans="1:26">
      <c r="A48" s="71" t="s">
        <v>101</v>
      </c>
      <c r="B48" s="72" t="s">
        <v>102</v>
      </c>
      <c r="C48" s="37"/>
      <c r="D48" s="37"/>
      <c r="E48" s="37"/>
      <c r="F48" s="37"/>
      <c r="G48" s="29">
        <f>G49</f>
        <v>4.7130000000000001</v>
      </c>
      <c r="H48" s="29">
        <f>H49</f>
        <v>5.1319999999999997</v>
      </c>
      <c r="I48" s="37"/>
      <c r="J48" s="37"/>
      <c r="K48" s="37"/>
      <c r="L48" s="29">
        <f>L49</f>
        <v>4.7130000000000001</v>
      </c>
      <c r="M48" s="29">
        <f>M49</f>
        <v>5.1319999999999997</v>
      </c>
      <c r="N48" s="29">
        <f>N49</f>
        <v>5.1319999999999997</v>
      </c>
      <c r="O48" s="37"/>
      <c r="P48" s="37"/>
      <c r="Q48" s="29">
        <f t="shared" si="0"/>
        <v>5.1319999999999997</v>
      </c>
      <c r="R48" s="37"/>
      <c r="S48" s="37"/>
      <c r="T48" s="29">
        <f>T49</f>
        <v>5.1319999999999997</v>
      </c>
      <c r="U48" s="29">
        <f>U49</f>
        <v>0</v>
      </c>
      <c r="V48" s="29">
        <f t="shared" si="1"/>
        <v>5.1319999999999997</v>
      </c>
      <c r="W48" s="37"/>
      <c r="X48" s="37"/>
      <c r="Y48" s="29">
        <f>Y49</f>
        <v>5.1319999999999997</v>
      </c>
      <c r="Z48" s="29">
        <f>Z49</f>
        <v>0</v>
      </c>
    </row>
    <row r="49" spans="1:26">
      <c r="A49" s="70" t="s">
        <v>110</v>
      </c>
      <c r="B49" s="68" t="s">
        <v>61</v>
      </c>
      <c r="C49" s="37"/>
      <c r="D49" s="37"/>
      <c r="E49" s="37"/>
      <c r="F49" s="37"/>
      <c r="G49" s="29">
        <f>SUM(G50:G50)</f>
        <v>4.7130000000000001</v>
      </c>
      <c r="H49" s="29">
        <f>SUM(H50:H50)</f>
        <v>5.1319999999999997</v>
      </c>
      <c r="I49" s="37"/>
      <c r="J49" s="37"/>
      <c r="K49" s="37"/>
      <c r="L49" s="29">
        <f>SUM(L50:L50)</f>
        <v>4.7130000000000001</v>
      </c>
      <c r="M49" s="29">
        <f>SUM(M50:M50)</f>
        <v>5.1319999999999997</v>
      </c>
      <c r="N49" s="29">
        <f>SUM(N50:N50)</f>
        <v>5.1319999999999997</v>
      </c>
      <c r="O49" s="37"/>
      <c r="P49" s="37"/>
      <c r="Q49" s="29">
        <f t="shared" si="0"/>
        <v>5.1319999999999997</v>
      </c>
      <c r="R49" s="37"/>
      <c r="S49" s="37"/>
      <c r="T49" s="29">
        <f>SUM(T50:T50)</f>
        <v>5.1319999999999997</v>
      </c>
      <c r="U49" s="29">
        <f>SUM(U50:U50)</f>
        <v>0</v>
      </c>
      <c r="V49" s="29">
        <f t="shared" si="1"/>
        <v>5.1319999999999997</v>
      </c>
      <c r="W49" s="37"/>
      <c r="X49" s="37"/>
      <c r="Y49" s="29">
        <f>SUM(Y50:Y50)</f>
        <v>5.1319999999999997</v>
      </c>
      <c r="Z49" s="29">
        <f>SUM(Z50:Z50)</f>
        <v>0</v>
      </c>
    </row>
    <row r="50" spans="1:26" s="404" customFormat="1" ht="25.5">
      <c r="A50" s="395" t="s">
        <v>111</v>
      </c>
      <c r="B50" s="396" t="s">
        <v>112</v>
      </c>
      <c r="C50" s="397" t="s">
        <v>600</v>
      </c>
      <c r="D50" s="401" t="s">
        <v>139</v>
      </c>
      <c r="E50" s="402">
        <v>2019</v>
      </c>
      <c r="F50" s="402">
        <v>2019</v>
      </c>
      <c r="G50" s="401">
        <v>4.7130000000000001</v>
      </c>
      <c r="H50" s="401">
        <v>5.1319999999999997</v>
      </c>
      <c r="I50" s="403">
        <v>42736</v>
      </c>
      <c r="J50" s="401" t="s">
        <v>48</v>
      </c>
      <c r="K50" s="401" t="s">
        <v>48</v>
      </c>
      <c r="L50" s="401">
        <v>4.7130000000000001</v>
      </c>
      <c r="M50" s="401">
        <v>5.1319999999999997</v>
      </c>
      <c r="N50" s="401">
        <v>5.1319999999999997</v>
      </c>
      <c r="O50" s="401" t="s">
        <v>48</v>
      </c>
      <c r="P50" s="401" t="s">
        <v>48</v>
      </c>
      <c r="Q50" s="401">
        <f t="shared" si="0"/>
        <v>5.1319999999999997</v>
      </c>
      <c r="R50" s="401"/>
      <c r="S50" s="401"/>
      <c r="T50" s="401">
        <v>5.1319999999999997</v>
      </c>
      <c r="U50" s="401"/>
      <c r="V50" s="401">
        <f t="shared" si="1"/>
        <v>5.1319999999999997</v>
      </c>
      <c r="W50" s="401"/>
      <c r="X50" s="401"/>
      <c r="Y50" s="401">
        <v>5.1319999999999997</v>
      </c>
      <c r="Z50" s="401"/>
    </row>
    <row r="51" spans="1:26"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</row>
    <row r="52" spans="1:26"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</row>
    <row r="53" spans="1:26"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</row>
    <row r="54" spans="1:26"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</row>
    <row r="55" spans="1:26">
      <c r="B55" s="11"/>
    </row>
    <row r="56" spans="1:26"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</row>
  </sheetData>
  <mergeCells count="22">
    <mergeCell ref="B52:O52"/>
    <mergeCell ref="B53:O53"/>
    <mergeCell ref="B54:O54"/>
    <mergeCell ref="B56:O56"/>
    <mergeCell ref="Q8:Z8"/>
    <mergeCell ref="V9:Z9"/>
    <mergeCell ref="B51:O51"/>
    <mergeCell ref="O8:P9"/>
    <mergeCell ref="G9:I9"/>
    <mergeCell ref="L9:M9"/>
    <mergeCell ref="Q9:U9"/>
    <mergeCell ref="F8:F9"/>
    <mergeCell ref="G8:I8"/>
    <mergeCell ref="J8:J10"/>
    <mergeCell ref="K8:K10"/>
    <mergeCell ref="L8:M8"/>
    <mergeCell ref="N8:N9"/>
    <mergeCell ref="A8:A10"/>
    <mergeCell ref="B8:B10"/>
    <mergeCell ref="C8:C10"/>
    <mergeCell ref="D8:D10"/>
    <mergeCell ref="E8:E10"/>
  </mergeCells>
  <printOptions horizontalCentered="1"/>
  <pageMargins left="0.39370078740157483" right="0" top="0.78740157480314965" bottom="0" header="0" footer="0"/>
  <pageSetup paperSize="9" scale="37" fitToHeight="0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W50"/>
  <sheetViews>
    <sheetView topLeftCell="A41" zoomScale="70" zoomScaleNormal="70" zoomScaleSheetLayoutView="56" workbookViewId="0">
      <selection activeCell="C50" sqref="C50"/>
    </sheetView>
  </sheetViews>
  <sheetFormatPr defaultRowHeight="15.75"/>
  <cols>
    <col min="1" max="1" width="10.875" style="1" customWidth="1"/>
    <col min="2" max="2" width="36.875" style="1" bestFit="1" customWidth="1"/>
    <col min="3" max="3" width="20.5" style="1" customWidth="1"/>
    <col min="4" max="4" width="10" style="1" customWidth="1"/>
    <col min="5" max="5" width="10.625" style="1" customWidth="1"/>
    <col min="6" max="6" width="13" style="1" customWidth="1"/>
    <col min="7" max="7" width="28.875" style="1" bestFit="1" customWidth="1"/>
    <col min="8" max="8" width="19" style="1" customWidth="1"/>
    <col min="9" max="9" width="8.375" style="1" customWidth="1"/>
    <col min="10" max="10" width="7.5" style="1" customWidth="1"/>
    <col min="11" max="11" width="9.5" style="1" customWidth="1"/>
    <col min="12" max="12" width="8.75" style="1" customWidth="1"/>
    <col min="13" max="13" width="9.25" style="1" customWidth="1"/>
    <col min="14" max="14" width="11.25" style="1" customWidth="1"/>
    <col min="15" max="15" width="12.375" style="1" customWidth="1"/>
    <col min="16" max="16" width="11.75" style="1" customWidth="1"/>
    <col min="17" max="17" width="12.25" style="1" customWidth="1"/>
    <col min="18" max="18" width="17.5" style="1" bestFit="1" customWidth="1"/>
    <col min="19" max="19" width="7.125" style="1" customWidth="1"/>
    <col min="20" max="20" width="6" style="1" customWidth="1"/>
    <col min="21" max="21" width="8.375" style="1" customWidth="1"/>
    <col min="22" max="22" width="5.625" style="1" customWidth="1"/>
    <col min="23" max="23" width="7.375" style="1" customWidth="1"/>
    <col min="24" max="24" width="10" style="1" customWidth="1"/>
    <col min="25" max="25" width="7.875" style="1" customWidth="1"/>
    <col min="26" max="26" width="6.75" style="1" customWidth="1"/>
    <col min="27" max="27" width="9" style="1" customWidth="1"/>
    <col min="28" max="28" width="6.125" style="1" customWidth="1"/>
    <col min="29" max="29" width="6.75" style="1" customWidth="1"/>
    <col min="30" max="30" width="9.375" style="1" customWidth="1"/>
    <col min="31" max="31" width="7.375" style="1" customWidth="1"/>
    <col min="32" max="38" width="7.25" style="1" customWidth="1"/>
    <col min="39" max="39" width="8.625" style="1" customWidth="1"/>
    <col min="40" max="40" width="6.125" style="1" customWidth="1"/>
    <col min="41" max="41" width="6.875" style="1" customWidth="1"/>
    <col min="42" max="42" width="9.625" style="1" customWidth="1"/>
    <col min="43" max="43" width="6.75" style="1" customWidth="1"/>
    <col min="44" max="44" width="7.75" style="1" customWidth="1"/>
    <col min="45" max="16384" width="9" style="1"/>
  </cols>
  <sheetData>
    <row r="1" spans="1:49">
      <c r="R1" s="25" t="s">
        <v>306</v>
      </c>
    </row>
    <row r="2" spans="1:49">
      <c r="Q2" s="43"/>
      <c r="R2" s="26" t="s">
        <v>211</v>
      </c>
    </row>
    <row r="3" spans="1:49" ht="18.75">
      <c r="R3" s="49"/>
    </row>
    <row r="4" spans="1:49" ht="18.75">
      <c r="F4" s="12" t="s">
        <v>216</v>
      </c>
      <c r="H4" s="12"/>
      <c r="J4" s="12"/>
      <c r="K4" s="12"/>
      <c r="L4" s="12"/>
      <c r="M4" s="12"/>
      <c r="N4" s="12"/>
      <c r="O4" s="12"/>
      <c r="P4" s="12"/>
      <c r="Q4" s="12"/>
    </row>
    <row r="5" spans="1:49" ht="18.75">
      <c r="B5" s="12"/>
      <c r="C5" s="12"/>
      <c r="D5" s="12" t="s">
        <v>307</v>
      </c>
      <c r="E5" s="12"/>
      <c r="F5" s="12"/>
      <c r="J5" s="12"/>
      <c r="K5" s="12"/>
      <c r="L5" s="12"/>
      <c r="M5" s="12"/>
      <c r="N5" s="12"/>
      <c r="O5" s="12"/>
      <c r="P5" s="12"/>
      <c r="Q5" s="12"/>
      <c r="R5" s="12"/>
    </row>
    <row r="6" spans="1:49" ht="18.75">
      <c r="A6" s="13"/>
      <c r="B6" s="13"/>
      <c r="C6" s="13"/>
      <c r="D6" s="13"/>
      <c r="E6" s="13"/>
      <c r="F6" s="12" t="s">
        <v>212</v>
      </c>
      <c r="G6" s="12"/>
      <c r="H6" s="12"/>
      <c r="I6" s="12"/>
      <c r="J6" s="12"/>
      <c r="K6" s="12"/>
      <c r="L6" s="12"/>
      <c r="M6" s="12"/>
      <c r="N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49" ht="18.7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49" ht="72.75" customHeight="1">
      <c r="A8" s="235" t="s">
        <v>1</v>
      </c>
      <c r="B8" s="235" t="s">
        <v>2</v>
      </c>
      <c r="C8" s="235" t="s">
        <v>3</v>
      </c>
      <c r="D8" s="235" t="s">
        <v>142</v>
      </c>
      <c r="E8" s="235" t="s">
        <v>117</v>
      </c>
      <c r="F8" s="235" t="s">
        <v>143</v>
      </c>
      <c r="G8" s="235" t="s">
        <v>218</v>
      </c>
      <c r="H8" s="269" t="s">
        <v>283</v>
      </c>
      <c r="I8" s="266" t="s">
        <v>146</v>
      </c>
      <c r="J8" s="267"/>
      <c r="K8" s="267"/>
      <c r="L8" s="267"/>
      <c r="M8" s="267"/>
      <c r="N8" s="266" t="s">
        <v>147</v>
      </c>
      <c r="O8" s="267"/>
      <c r="P8" s="267"/>
      <c r="Q8" s="267"/>
      <c r="R8" s="272" t="s">
        <v>284</v>
      </c>
    </row>
    <row r="9" spans="1:49">
      <c r="A9" s="235"/>
      <c r="B9" s="235"/>
      <c r="C9" s="235"/>
      <c r="D9" s="235"/>
      <c r="E9" s="235"/>
      <c r="F9" s="235"/>
      <c r="G9" s="235"/>
      <c r="H9" s="270"/>
      <c r="I9" s="266" t="s">
        <v>213</v>
      </c>
      <c r="J9" s="267"/>
      <c r="K9" s="267"/>
      <c r="L9" s="267"/>
      <c r="M9" s="268"/>
      <c r="N9" s="235" t="s">
        <v>149</v>
      </c>
      <c r="O9" s="235"/>
      <c r="P9" s="266" t="s">
        <v>214</v>
      </c>
      <c r="Q9" s="268"/>
      <c r="R9" s="273"/>
    </row>
    <row r="10" spans="1:49" ht="76.5">
      <c r="A10" s="235"/>
      <c r="B10" s="235"/>
      <c r="C10" s="235"/>
      <c r="D10" s="235"/>
      <c r="E10" s="235"/>
      <c r="F10" s="52" t="s">
        <v>213</v>
      </c>
      <c r="G10" s="52" t="s">
        <v>213</v>
      </c>
      <c r="H10" s="271"/>
      <c r="I10" s="55" t="s">
        <v>151</v>
      </c>
      <c r="J10" s="55" t="s">
        <v>152</v>
      </c>
      <c r="K10" s="55" t="s">
        <v>153</v>
      </c>
      <c r="L10" s="110" t="s">
        <v>154</v>
      </c>
      <c r="M10" s="110" t="s">
        <v>155</v>
      </c>
      <c r="N10" s="55" t="s">
        <v>156</v>
      </c>
      <c r="O10" s="55" t="s">
        <v>157</v>
      </c>
      <c r="P10" s="55" t="s">
        <v>156</v>
      </c>
      <c r="Q10" s="55" t="s">
        <v>157</v>
      </c>
      <c r="R10" s="55" t="s">
        <v>217</v>
      </c>
    </row>
    <row r="11" spans="1:49" ht="19.5" hidden="1" customHeight="1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8</v>
      </c>
      <c r="H11" s="55">
        <v>10</v>
      </c>
      <c r="I11" s="55">
        <v>11</v>
      </c>
      <c r="J11" s="55">
        <v>12</v>
      </c>
      <c r="K11" s="55">
        <v>13</v>
      </c>
      <c r="L11" s="55">
        <v>14</v>
      </c>
      <c r="M11" s="55">
        <v>15</v>
      </c>
      <c r="N11" s="55">
        <v>21</v>
      </c>
      <c r="O11" s="55">
        <v>22</v>
      </c>
      <c r="P11" s="55">
        <v>23</v>
      </c>
      <c r="Q11" s="55">
        <v>24</v>
      </c>
      <c r="R11" s="55">
        <v>27</v>
      </c>
    </row>
    <row r="12" spans="1:49">
      <c r="A12" s="37"/>
      <c r="B12" s="68" t="s">
        <v>28</v>
      </c>
      <c r="C12" s="29" t="s">
        <v>29</v>
      </c>
      <c r="D12" s="29"/>
      <c r="E12" s="29"/>
      <c r="F12" s="29"/>
      <c r="G12" s="29">
        <v>19.71864406779661</v>
      </c>
      <c r="H12" s="29"/>
      <c r="I12" s="29">
        <v>19.71864406779661</v>
      </c>
      <c r="J12" s="29">
        <v>0</v>
      </c>
      <c r="K12" s="29">
        <v>0</v>
      </c>
      <c r="L12" s="29">
        <v>19.71864406779661</v>
      </c>
      <c r="M12" s="29">
        <v>0</v>
      </c>
      <c r="N12" s="29"/>
      <c r="O12" s="29"/>
      <c r="P12" s="29"/>
      <c r="Q12" s="29"/>
      <c r="R12" s="29">
        <v>19.71864406779661</v>
      </c>
    </row>
    <row r="13" spans="1:49">
      <c r="A13" s="37"/>
      <c r="B13" s="68" t="s">
        <v>30</v>
      </c>
      <c r="C13" s="30" t="s">
        <v>29</v>
      </c>
      <c r="D13" s="30"/>
      <c r="E13" s="30"/>
      <c r="F13" s="30"/>
      <c r="G13" s="30">
        <v>4.7237288135593216</v>
      </c>
      <c r="H13" s="30"/>
      <c r="I13" s="30">
        <v>4.7237288135593216</v>
      </c>
      <c r="J13" s="29">
        <v>0</v>
      </c>
      <c r="K13" s="29">
        <v>0</v>
      </c>
      <c r="L13" s="30">
        <v>4.7237288135593216</v>
      </c>
      <c r="M13" s="29">
        <v>0</v>
      </c>
      <c r="N13" s="30"/>
      <c r="O13" s="30"/>
      <c r="P13" s="30"/>
      <c r="Q13" s="30"/>
      <c r="R13" s="30">
        <v>4.7237288135593216</v>
      </c>
    </row>
    <row r="14" spans="1:49">
      <c r="A14" s="37"/>
      <c r="B14" s="68" t="s">
        <v>31</v>
      </c>
      <c r="C14" s="30" t="s">
        <v>29</v>
      </c>
      <c r="D14" s="30"/>
      <c r="E14" s="30"/>
      <c r="F14" s="30"/>
      <c r="G14" s="30">
        <v>14.994915254237288</v>
      </c>
      <c r="H14" s="30"/>
      <c r="I14" s="30">
        <v>14.994915254237288</v>
      </c>
      <c r="J14" s="29">
        <v>0</v>
      </c>
      <c r="K14" s="29">
        <v>0</v>
      </c>
      <c r="L14" s="30">
        <v>14.994915254237288</v>
      </c>
      <c r="M14" s="29">
        <v>0</v>
      </c>
      <c r="N14" s="30"/>
      <c r="O14" s="30"/>
      <c r="P14" s="30"/>
      <c r="Q14" s="30"/>
      <c r="R14" s="30">
        <v>14.994915254237288</v>
      </c>
    </row>
    <row r="15" spans="1:49" ht="25.5">
      <c r="A15" s="70">
        <v>1</v>
      </c>
      <c r="B15" s="68" t="s">
        <v>32</v>
      </c>
      <c r="C15" s="29" t="s">
        <v>29</v>
      </c>
      <c r="D15" s="29"/>
      <c r="E15" s="29"/>
      <c r="F15" s="29"/>
      <c r="G15" s="29">
        <f>G16+G40</f>
        <v>19.718644067796607</v>
      </c>
      <c r="H15" s="29"/>
      <c r="I15" s="29">
        <f>I16+I40</f>
        <v>19.718644067796607</v>
      </c>
      <c r="J15" s="29">
        <v>0</v>
      </c>
      <c r="K15" s="29">
        <v>0</v>
      </c>
      <c r="L15" s="29">
        <f>L16+L40</f>
        <v>19.718644067796607</v>
      </c>
      <c r="M15" s="29">
        <v>0</v>
      </c>
      <c r="N15" s="29"/>
      <c r="O15" s="29"/>
      <c r="P15" s="29"/>
      <c r="Q15" s="29"/>
      <c r="R15" s="29">
        <f>R16+R40</f>
        <v>19.718644067796607</v>
      </c>
    </row>
    <row r="16" spans="1:49" ht="25.5">
      <c r="A16" s="71" t="s">
        <v>33</v>
      </c>
      <c r="B16" s="68" t="s">
        <v>34</v>
      </c>
      <c r="C16" s="29" t="s">
        <v>29</v>
      </c>
      <c r="D16" s="29"/>
      <c r="E16" s="29"/>
      <c r="F16" s="29"/>
      <c r="G16" s="29">
        <f>G17</f>
        <v>14.580508474576268</v>
      </c>
      <c r="H16" s="29"/>
      <c r="I16" s="29">
        <f>I17</f>
        <v>14.580508474576268</v>
      </c>
      <c r="J16" s="29">
        <v>0</v>
      </c>
      <c r="K16" s="29">
        <v>0</v>
      </c>
      <c r="L16" s="29">
        <f>L17</f>
        <v>14.580508474576268</v>
      </c>
      <c r="M16" s="29">
        <v>0</v>
      </c>
      <c r="N16" s="29"/>
      <c r="O16" s="29"/>
      <c r="P16" s="29"/>
      <c r="Q16" s="29"/>
      <c r="R16" s="29">
        <f>R17</f>
        <v>14.580508474576268</v>
      </c>
    </row>
    <row r="17" spans="1:18">
      <c r="A17" s="71" t="s">
        <v>35</v>
      </c>
      <c r="B17" s="72" t="s">
        <v>36</v>
      </c>
      <c r="C17" s="29" t="s">
        <v>29</v>
      </c>
      <c r="D17" s="29"/>
      <c r="E17" s="29"/>
      <c r="F17" s="29"/>
      <c r="G17" s="29">
        <f>G18+G22</f>
        <v>14.580508474576268</v>
      </c>
      <c r="H17" s="29"/>
      <c r="I17" s="29">
        <f>I18+I22</f>
        <v>14.580508474576268</v>
      </c>
      <c r="J17" s="29">
        <v>0</v>
      </c>
      <c r="K17" s="29">
        <v>0</v>
      </c>
      <c r="L17" s="29">
        <f>L18+L22</f>
        <v>14.580508474576268</v>
      </c>
      <c r="M17" s="29">
        <v>0</v>
      </c>
      <c r="N17" s="29"/>
      <c r="O17" s="29"/>
      <c r="P17" s="29"/>
      <c r="Q17" s="29"/>
      <c r="R17" s="29">
        <f>R18+R22</f>
        <v>14.580508474576268</v>
      </c>
    </row>
    <row r="18" spans="1:18">
      <c r="A18" s="71" t="s">
        <v>37</v>
      </c>
      <c r="B18" s="72" t="s">
        <v>38</v>
      </c>
      <c r="C18" s="29" t="s">
        <v>29</v>
      </c>
      <c r="D18" s="29"/>
      <c r="E18" s="29"/>
      <c r="F18" s="29"/>
      <c r="G18" s="29">
        <f>G19</f>
        <v>1.2389830508474575</v>
      </c>
      <c r="H18" s="29"/>
      <c r="I18" s="29">
        <f>I19</f>
        <v>1.2389830508474575</v>
      </c>
      <c r="J18" s="29">
        <v>0</v>
      </c>
      <c r="K18" s="29">
        <v>0</v>
      </c>
      <c r="L18" s="29">
        <f>L19</f>
        <v>1.2389830508474575</v>
      </c>
      <c r="M18" s="29">
        <v>0</v>
      </c>
      <c r="N18" s="29"/>
      <c r="O18" s="29"/>
      <c r="P18" s="29"/>
      <c r="Q18" s="29"/>
      <c r="R18" s="29">
        <f>R19</f>
        <v>1.2389830508474575</v>
      </c>
    </row>
    <row r="19" spans="1:18">
      <c r="A19" s="71" t="s">
        <v>39</v>
      </c>
      <c r="B19" s="72" t="s">
        <v>40</v>
      </c>
      <c r="C19" s="29" t="s">
        <v>29</v>
      </c>
      <c r="D19" s="29"/>
      <c r="E19" s="29"/>
      <c r="F19" s="29"/>
      <c r="G19" s="29">
        <f>G20</f>
        <v>1.2389830508474575</v>
      </c>
      <c r="H19" s="29"/>
      <c r="I19" s="29">
        <f>I20</f>
        <v>1.2389830508474575</v>
      </c>
      <c r="J19" s="29">
        <v>0</v>
      </c>
      <c r="K19" s="29">
        <v>0</v>
      </c>
      <c r="L19" s="29">
        <f>L20</f>
        <v>1.2389830508474575</v>
      </c>
      <c r="M19" s="29">
        <v>0</v>
      </c>
      <c r="N19" s="29"/>
      <c r="O19" s="29"/>
      <c r="P19" s="29"/>
      <c r="Q19" s="29"/>
      <c r="R19" s="29">
        <f>R20</f>
        <v>1.2389830508474575</v>
      </c>
    </row>
    <row r="20" spans="1:18">
      <c r="A20" s="70" t="s">
        <v>43</v>
      </c>
      <c r="B20" s="72" t="s">
        <v>44</v>
      </c>
      <c r="C20" s="30" t="s">
        <v>29</v>
      </c>
      <c r="D20" s="30"/>
      <c r="E20" s="30"/>
      <c r="F20" s="30"/>
      <c r="G20" s="30">
        <f>G21</f>
        <v>1.2389830508474575</v>
      </c>
      <c r="H20" s="30"/>
      <c r="I20" s="30">
        <f>I21</f>
        <v>1.2389830508474575</v>
      </c>
      <c r="J20" s="30">
        <v>0</v>
      </c>
      <c r="K20" s="30">
        <v>0</v>
      </c>
      <c r="L20" s="30">
        <f>L21</f>
        <v>1.2389830508474575</v>
      </c>
      <c r="M20" s="30">
        <v>0</v>
      </c>
      <c r="N20" s="30"/>
      <c r="O20" s="30"/>
      <c r="P20" s="30"/>
      <c r="Q20" s="30"/>
      <c r="R20" s="30">
        <f>R21</f>
        <v>1.2389830508474575</v>
      </c>
    </row>
    <row r="21" spans="1:18" ht="25.5">
      <c r="A21" s="57" t="s">
        <v>233</v>
      </c>
      <c r="B21" s="74" t="s">
        <v>234</v>
      </c>
      <c r="C21" s="55" t="s">
        <v>235</v>
      </c>
      <c r="D21" s="30" t="s">
        <v>139</v>
      </c>
      <c r="E21" s="40">
        <v>2019</v>
      </c>
      <c r="F21" s="40">
        <v>2019</v>
      </c>
      <c r="G21" s="30">
        <v>1.2389830508474575</v>
      </c>
      <c r="H21" s="30" t="s">
        <v>48</v>
      </c>
      <c r="I21" s="30">
        <v>1.2389830508474575</v>
      </c>
      <c r="J21" s="55" t="s">
        <v>285</v>
      </c>
      <c r="K21" s="55" t="s">
        <v>285</v>
      </c>
      <c r="L21" s="30">
        <v>1.2389830508474575</v>
      </c>
      <c r="M21" s="55" t="s">
        <v>285</v>
      </c>
      <c r="N21" s="30" t="s">
        <v>48</v>
      </c>
      <c r="O21" s="30" t="s">
        <v>48</v>
      </c>
      <c r="P21" s="30" t="s">
        <v>48</v>
      </c>
      <c r="Q21" s="30" t="s">
        <v>48</v>
      </c>
      <c r="R21" s="30">
        <v>1.2389830508474575</v>
      </c>
    </row>
    <row r="22" spans="1:18">
      <c r="A22" s="71" t="s">
        <v>49</v>
      </c>
      <c r="B22" s="72" t="s">
        <v>50</v>
      </c>
      <c r="C22" s="37"/>
      <c r="D22" s="37"/>
      <c r="E22" s="37"/>
      <c r="F22" s="37"/>
      <c r="G22" s="29">
        <v>13.341525423728811</v>
      </c>
      <c r="H22" s="37"/>
      <c r="I22" s="29">
        <v>13.341525423728811</v>
      </c>
      <c r="J22" s="29">
        <v>0</v>
      </c>
      <c r="K22" s="29">
        <v>0</v>
      </c>
      <c r="L22" s="29">
        <v>13.341525423728811</v>
      </c>
      <c r="M22" s="29">
        <v>0</v>
      </c>
      <c r="N22" s="37"/>
      <c r="O22" s="37"/>
      <c r="P22" s="37"/>
      <c r="Q22" s="37"/>
      <c r="R22" s="29">
        <v>13.341525423728811</v>
      </c>
    </row>
    <row r="23" spans="1:18">
      <c r="A23" s="57" t="s">
        <v>51</v>
      </c>
      <c r="B23" s="74" t="s">
        <v>52</v>
      </c>
      <c r="C23" s="55"/>
      <c r="D23" s="55"/>
      <c r="E23" s="55"/>
      <c r="F23" s="55"/>
      <c r="G23" s="30">
        <v>13.341525423728811</v>
      </c>
      <c r="H23" s="55"/>
      <c r="I23" s="30">
        <v>13.341525423728811</v>
      </c>
      <c r="J23" s="29">
        <v>0</v>
      </c>
      <c r="K23" s="29">
        <v>0</v>
      </c>
      <c r="L23" s="30">
        <v>13.341525423728811</v>
      </c>
      <c r="M23" s="29">
        <v>0</v>
      </c>
      <c r="N23" s="55"/>
      <c r="O23" s="55"/>
      <c r="P23" s="55"/>
      <c r="Q23" s="55"/>
      <c r="R23" s="30">
        <v>13.341525423728811</v>
      </c>
    </row>
    <row r="24" spans="1:18">
      <c r="A24" s="70" t="s">
        <v>53</v>
      </c>
      <c r="B24" s="72" t="s">
        <v>44</v>
      </c>
      <c r="C24" s="37"/>
      <c r="D24" s="37"/>
      <c r="E24" s="37"/>
      <c r="F24" s="37"/>
      <c r="G24" s="29">
        <v>2.6957627118644067</v>
      </c>
      <c r="H24" s="37"/>
      <c r="I24" s="29">
        <v>2.6957627118644067</v>
      </c>
      <c r="J24" s="29">
        <v>0</v>
      </c>
      <c r="K24" s="29">
        <v>0</v>
      </c>
      <c r="L24" s="29">
        <v>2.6957627118644067</v>
      </c>
      <c r="M24" s="29">
        <v>0</v>
      </c>
      <c r="N24" s="37"/>
      <c r="O24" s="37"/>
      <c r="P24" s="37"/>
      <c r="Q24" s="37"/>
      <c r="R24" s="29">
        <v>2.6957627118644067</v>
      </c>
    </row>
    <row r="25" spans="1:18" ht="25.5">
      <c r="A25" s="57" t="s">
        <v>236</v>
      </c>
      <c r="B25" s="27" t="s">
        <v>289</v>
      </c>
      <c r="C25" s="55" t="s">
        <v>237</v>
      </c>
      <c r="D25" s="30" t="s">
        <v>139</v>
      </c>
      <c r="E25" s="40">
        <v>2019</v>
      </c>
      <c r="F25" s="40">
        <v>2019</v>
      </c>
      <c r="G25" s="63">
        <v>0.95423728813559316</v>
      </c>
      <c r="H25" s="30" t="s">
        <v>48</v>
      </c>
      <c r="I25" s="63">
        <v>0.95423728813559316</v>
      </c>
      <c r="J25" s="55" t="s">
        <v>285</v>
      </c>
      <c r="K25" s="55" t="s">
        <v>285</v>
      </c>
      <c r="L25" s="63">
        <v>0.95423728813559316</v>
      </c>
      <c r="M25" s="55" t="s">
        <v>285</v>
      </c>
      <c r="N25" s="30" t="s">
        <v>48</v>
      </c>
      <c r="O25" s="30" t="s">
        <v>48</v>
      </c>
      <c r="P25" s="30" t="s">
        <v>48</v>
      </c>
      <c r="Q25" s="30" t="s">
        <v>48</v>
      </c>
      <c r="R25" s="63">
        <v>0.95423728813559316</v>
      </c>
    </row>
    <row r="26" spans="1:18" ht="25.5">
      <c r="A26" s="57" t="s">
        <v>238</v>
      </c>
      <c r="B26" s="27" t="s">
        <v>290</v>
      </c>
      <c r="C26" s="55" t="s">
        <v>239</v>
      </c>
      <c r="D26" s="30" t="s">
        <v>139</v>
      </c>
      <c r="E26" s="40">
        <v>2019</v>
      </c>
      <c r="F26" s="40">
        <v>2019</v>
      </c>
      <c r="G26" s="63">
        <v>0.95423728813559316</v>
      </c>
      <c r="H26" s="30" t="s">
        <v>48</v>
      </c>
      <c r="I26" s="63">
        <v>0.95423728813559316</v>
      </c>
      <c r="J26" s="55" t="s">
        <v>285</v>
      </c>
      <c r="K26" s="55" t="s">
        <v>285</v>
      </c>
      <c r="L26" s="63">
        <v>0.95423728813559316</v>
      </c>
      <c r="M26" s="55" t="s">
        <v>285</v>
      </c>
      <c r="N26" s="30" t="s">
        <v>48</v>
      </c>
      <c r="O26" s="30" t="s">
        <v>48</v>
      </c>
      <c r="P26" s="30" t="s">
        <v>48</v>
      </c>
      <c r="Q26" s="30" t="s">
        <v>48</v>
      </c>
      <c r="R26" s="63">
        <v>0.95423728813559316</v>
      </c>
    </row>
    <row r="27" spans="1:18" ht="51">
      <c r="A27" s="57" t="s">
        <v>240</v>
      </c>
      <c r="B27" s="27" t="s">
        <v>291</v>
      </c>
      <c r="C27" s="55" t="s">
        <v>241</v>
      </c>
      <c r="D27" s="30" t="s">
        <v>139</v>
      </c>
      <c r="E27" s="40">
        <v>2019</v>
      </c>
      <c r="F27" s="40">
        <v>2019</v>
      </c>
      <c r="G27" s="63">
        <v>0.78728813559322042</v>
      </c>
      <c r="H27" s="30" t="s">
        <v>48</v>
      </c>
      <c r="I27" s="63">
        <v>0.78728813559322042</v>
      </c>
      <c r="J27" s="55" t="s">
        <v>285</v>
      </c>
      <c r="K27" s="55" t="s">
        <v>285</v>
      </c>
      <c r="L27" s="63">
        <v>0.78728813559322042</v>
      </c>
      <c r="M27" s="55" t="s">
        <v>285</v>
      </c>
      <c r="N27" s="30" t="s">
        <v>48</v>
      </c>
      <c r="O27" s="30" t="s">
        <v>48</v>
      </c>
      <c r="P27" s="30" t="s">
        <v>48</v>
      </c>
      <c r="Q27" s="30" t="s">
        <v>48</v>
      </c>
      <c r="R27" s="63">
        <v>0.78728813559322042</v>
      </c>
    </row>
    <row r="28" spans="1:18">
      <c r="A28" s="70" t="s">
        <v>60</v>
      </c>
      <c r="B28" s="72" t="s">
        <v>61</v>
      </c>
      <c r="C28" s="37"/>
      <c r="D28" s="37"/>
      <c r="E28" s="37"/>
      <c r="F28" s="37"/>
      <c r="G28" s="29">
        <v>10.645762711864407</v>
      </c>
      <c r="H28" s="37"/>
      <c r="I28" s="29">
        <v>10.645762711864407</v>
      </c>
      <c r="J28" s="29">
        <v>0</v>
      </c>
      <c r="K28" s="29">
        <v>0</v>
      </c>
      <c r="L28" s="29">
        <v>10.645762711864407</v>
      </c>
      <c r="M28" s="29">
        <v>0</v>
      </c>
      <c r="N28" s="37"/>
      <c r="O28" s="37"/>
      <c r="P28" s="37"/>
      <c r="Q28" s="37"/>
      <c r="R28" s="29">
        <v>10.645762711864407</v>
      </c>
    </row>
    <row r="29" spans="1:18" ht="25.5">
      <c r="A29" s="57" t="s">
        <v>242</v>
      </c>
      <c r="B29" s="27" t="s">
        <v>292</v>
      </c>
      <c r="C29" s="55" t="s">
        <v>243</v>
      </c>
      <c r="D29" s="30" t="s">
        <v>139</v>
      </c>
      <c r="E29" s="40">
        <v>2019</v>
      </c>
      <c r="F29" s="40">
        <v>2019</v>
      </c>
      <c r="G29" s="63">
        <v>2.093220338983051</v>
      </c>
      <c r="H29" s="30" t="s">
        <v>48</v>
      </c>
      <c r="I29" s="63">
        <v>2.093220338983051</v>
      </c>
      <c r="J29" s="55" t="s">
        <v>285</v>
      </c>
      <c r="K29" s="55" t="s">
        <v>285</v>
      </c>
      <c r="L29" s="63">
        <v>2.093220338983051</v>
      </c>
      <c r="M29" s="55" t="s">
        <v>285</v>
      </c>
      <c r="N29" s="30" t="s">
        <v>48</v>
      </c>
      <c r="O29" s="30" t="s">
        <v>48</v>
      </c>
      <c r="P29" s="30" t="s">
        <v>48</v>
      </c>
      <c r="Q29" s="30" t="s">
        <v>48</v>
      </c>
      <c r="R29" s="63">
        <v>2.093220338983051</v>
      </c>
    </row>
    <row r="30" spans="1:18" ht="25.5">
      <c r="A30" s="57" t="s">
        <v>244</v>
      </c>
      <c r="B30" s="27" t="s">
        <v>293</v>
      </c>
      <c r="C30" s="55" t="s">
        <v>245</v>
      </c>
      <c r="D30" s="30" t="s">
        <v>139</v>
      </c>
      <c r="E30" s="40">
        <v>2019</v>
      </c>
      <c r="F30" s="40">
        <v>2019</v>
      </c>
      <c r="G30" s="63">
        <v>1.3957627118644069</v>
      </c>
      <c r="H30" s="30" t="s">
        <v>48</v>
      </c>
      <c r="I30" s="63">
        <v>1.3957627118644069</v>
      </c>
      <c r="J30" s="55" t="s">
        <v>285</v>
      </c>
      <c r="K30" s="55" t="s">
        <v>285</v>
      </c>
      <c r="L30" s="63">
        <v>1.3957627118644069</v>
      </c>
      <c r="M30" s="55" t="s">
        <v>285</v>
      </c>
      <c r="N30" s="30" t="s">
        <v>48</v>
      </c>
      <c r="O30" s="30" t="s">
        <v>48</v>
      </c>
      <c r="P30" s="30" t="s">
        <v>48</v>
      </c>
      <c r="Q30" s="30" t="s">
        <v>48</v>
      </c>
      <c r="R30" s="63">
        <v>1.3957627118644069</v>
      </c>
    </row>
    <row r="31" spans="1:18" ht="25.5">
      <c r="A31" s="57" t="s">
        <v>246</v>
      </c>
      <c r="B31" s="27" t="s">
        <v>294</v>
      </c>
      <c r="C31" s="55" t="s">
        <v>247</v>
      </c>
      <c r="D31" s="30" t="s">
        <v>139</v>
      </c>
      <c r="E31" s="40">
        <v>2019</v>
      </c>
      <c r="F31" s="40">
        <v>2019</v>
      </c>
      <c r="G31" s="63">
        <v>0.95423728813559316</v>
      </c>
      <c r="H31" s="30" t="s">
        <v>48</v>
      </c>
      <c r="I31" s="63">
        <v>0.95423728813559316</v>
      </c>
      <c r="J31" s="55" t="s">
        <v>285</v>
      </c>
      <c r="K31" s="55" t="s">
        <v>285</v>
      </c>
      <c r="L31" s="63">
        <v>0.95423728813559316</v>
      </c>
      <c r="M31" s="55" t="s">
        <v>285</v>
      </c>
      <c r="N31" s="30" t="s">
        <v>48</v>
      </c>
      <c r="O31" s="30" t="s">
        <v>48</v>
      </c>
      <c r="P31" s="30" t="s">
        <v>48</v>
      </c>
      <c r="Q31" s="30" t="s">
        <v>48</v>
      </c>
      <c r="R31" s="63">
        <v>0.95423728813559316</v>
      </c>
    </row>
    <row r="32" spans="1:18" ht="25.5">
      <c r="A32" s="57" t="s">
        <v>248</v>
      </c>
      <c r="B32" s="27" t="s">
        <v>295</v>
      </c>
      <c r="C32" s="55" t="s">
        <v>249</v>
      </c>
      <c r="D32" s="30" t="s">
        <v>139</v>
      </c>
      <c r="E32" s="40">
        <v>2019</v>
      </c>
      <c r="F32" s="40">
        <v>2019</v>
      </c>
      <c r="G32" s="63">
        <v>0.95423728813559316</v>
      </c>
      <c r="H32" s="30" t="s">
        <v>48</v>
      </c>
      <c r="I32" s="63">
        <v>0.95423728813559316</v>
      </c>
      <c r="J32" s="55" t="s">
        <v>285</v>
      </c>
      <c r="K32" s="55" t="s">
        <v>285</v>
      </c>
      <c r="L32" s="63">
        <v>0.95423728813559316</v>
      </c>
      <c r="M32" s="55" t="s">
        <v>285</v>
      </c>
      <c r="N32" s="30" t="s">
        <v>48</v>
      </c>
      <c r="O32" s="30" t="s">
        <v>48</v>
      </c>
      <c r="P32" s="30" t="s">
        <v>48</v>
      </c>
      <c r="Q32" s="30" t="s">
        <v>48</v>
      </c>
      <c r="R32" s="63">
        <v>0.95423728813559316</v>
      </c>
    </row>
    <row r="33" spans="1:18" ht="25.5">
      <c r="A33" s="57" t="s">
        <v>250</v>
      </c>
      <c r="B33" s="27" t="s">
        <v>296</v>
      </c>
      <c r="C33" s="55" t="s">
        <v>251</v>
      </c>
      <c r="D33" s="30" t="s">
        <v>139</v>
      </c>
      <c r="E33" s="40">
        <v>2019</v>
      </c>
      <c r="F33" s="40">
        <v>2019</v>
      </c>
      <c r="G33" s="63">
        <v>0.47711864406779658</v>
      </c>
      <c r="H33" s="30" t="s">
        <v>48</v>
      </c>
      <c r="I33" s="63">
        <v>0.47711864406779658</v>
      </c>
      <c r="J33" s="55" t="s">
        <v>285</v>
      </c>
      <c r="K33" s="55" t="s">
        <v>285</v>
      </c>
      <c r="L33" s="63">
        <v>0.47711864406779658</v>
      </c>
      <c r="M33" s="55" t="s">
        <v>285</v>
      </c>
      <c r="N33" s="30" t="s">
        <v>48</v>
      </c>
      <c r="O33" s="30" t="s">
        <v>48</v>
      </c>
      <c r="P33" s="30" t="s">
        <v>48</v>
      </c>
      <c r="Q33" s="30" t="s">
        <v>48</v>
      </c>
      <c r="R33" s="63">
        <v>0.47711864406779658</v>
      </c>
    </row>
    <row r="34" spans="1:18" ht="25.5">
      <c r="A34" s="57" t="s">
        <v>252</v>
      </c>
      <c r="B34" s="27" t="s">
        <v>297</v>
      </c>
      <c r="C34" s="55" t="s">
        <v>253</v>
      </c>
      <c r="D34" s="30" t="s">
        <v>139</v>
      </c>
      <c r="E34" s="40">
        <v>2019</v>
      </c>
      <c r="F34" s="40">
        <v>2019</v>
      </c>
      <c r="G34" s="63">
        <v>0.95423728813559316</v>
      </c>
      <c r="H34" s="30" t="s">
        <v>48</v>
      </c>
      <c r="I34" s="63">
        <v>0.95423728813559316</v>
      </c>
      <c r="J34" s="55" t="s">
        <v>285</v>
      </c>
      <c r="K34" s="55" t="s">
        <v>285</v>
      </c>
      <c r="L34" s="63">
        <v>0.95423728813559316</v>
      </c>
      <c r="M34" s="55" t="s">
        <v>285</v>
      </c>
      <c r="N34" s="30" t="s">
        <v>48</v>
      </c>
      <c r="O34" s="30" t="s">
        <v>48</v>
      </c>
      <c r="P34" s="30" t="s">
        <v>48</v>
      </c>
      <c r="Q34" s="30" t="s">
        <v>48</v>
      </c>
      <c r="R34" s="63">
        <v>0.95423728813559316</v>
      </c>
    </row>
    <row r="35" spans="1:18" ht="25.5">
      <c r="A35" s="57" t="s">
        <v>254</v>
      </c>
      <c r="B35" s="27" t="s">
        <v>298</v>
      </c>
      <c r="C35" s="55" t="s">
        <v>255</v>
      </c>
      <c r="D35" s="30" t="s">
        <v>139</v>
      </c>
      <c r="E35" s="40">
        <v>2019</v>
      </c>
      <c r="F35" s="40">
        <v>2019</v>
      </c>
      <c r="G35" s="63">
        <v>0.47711864406779658</v>
      </c>
      <c r="H35" s="30" t="s">
        <v>48</v>
      </c>
      <c r="I35" s="63">
        <v>0.47711864406779658</v>
      </c>
      <c r="J35" s="55" t="s">
        <v>285</v>
      </c>
      <c r="K35" s="55" t="s">
        <v>285</v>
      </c>
      <c r="L35" s="63">
        <v>0.47711864406779658</v>
      </c>
      <c r="M35" s="55" t="s">
        <v>285</v>
      </c>
      <c r="N35" s="30" t="s">
        <v>48</v>
      </c>
      <c r="O35" s="30" t="s">
        <v>48</v>
      </c>
      <c r="P35" s="30" t="s">
        <v>48</v>
      </c>
      <c r="Q35" s="30" t="s">
        <v>48</v>
      </c>
      <c r="R35" s="63">
        <v>0.47711864406779658</v>
      </c>
    </row>
    <row r="36" spans="1:18" ht="25.5">
      <c r="A36" s="57" t="s">
        <v>256</v>
      </c>
      <c r="B36" s="27" t="s">
        <v>299</v>
      </c>
      <c r="C36" s="55" t="s">
        <v>257</v>
      </c>
      <c r="D36" s="30" t="s">
        <v>139</v>
      </c>
      <c r="E36" s="40">
        <v>2019</v>
      </c>
      <c r="F36" s="40">
        <v>2019</v>
      </c>
      <c r="G36" s="63">
        <v>0.95423728813559316</v>
      </c>
      <c r="H36" s="30" t="s">
        <v>48</v>
      </c>
      <c r="I36" s="63">
        <v>0.95423728813559316</v>
      </c>
      <c r="J36" s="55" t="s">
        <v>285</v>
      </c>
      <c r="K36" s="55" t="s">
        <v>285</v>
      </c>
      <c r="L36" s="63">
        <v>0.95423728813559316</v>
      </c>
      <c r="M36" s="55" t="s">
        <v>285</v>
      </c>
      <c r="N36" s="30" t="s">
        <v>48</v>
      </c>
      <c r="O36" s="30" t="s">
        <v>48</v>
      </c>
      <c r="P36" s="30" t="s">
        <v>48</v>
      </c>
      <c r="Q36" s="30" t="s">
        <v>48</v>
      </c>
      <c r="R36" s="63">
        <v>0.95423728813559316</v>
      </c>
    </row>
    <row r="37" spans="1:18" ht="25.5">
      <c r="A37" s="57" t="s">
        <v>258</v>
      </c>
      <c r="B37" s="27" t="s">
        <v>300</v>
      </c>
      <c r="C37" s="55" t="s">
        <v>259</v>
      </c>
      <c r="D37" s="30" t="s">
        <v>139</v>
      </c>
      <c r="E37" s="40">
        <v>2019</v>
      </c>
      <c r="F37" s="40">
        <v>2019</v>
      </c>
      <c r="G37" s="63">
        <v>0.47711864406779658</v>
      </c>
      <c r="H37" s="30" t="s">
        <v>48</v>
      </c>
      <c r="I37" s="63">
        <v>0.47711864406779658</v>
      </c>
      <c r="J37" s="55" t="s">
        <v>285</v>
      </c>
      <c r="K37" s="55" t="s">
        <v>285</v>
      </c>
      <c r="L37" s="63">
        <v>0.47711864406779658</v>
      </c>
      <c r="M37" s="55" t="s">
        <v>285</v>
      </c>
      <c r="N37" s="30" t="s">
        <v>48</v>
      </c>
      <c r="O37" s="30" t="s">
        <v>48</v>
      </c>
      <c r="P37" s="30" t="s">
        <v>48</v>
      </c>
      <c r="Q37" s="30" t="s">
        <v>48</v>
      </c>
      <c r="R37" s="63">
        <v>0.47711864406779658</v>
      </c>
    </row>
    <row r="38" spans="1:18" ht="25.5">
      <c r="A38" s="57" t="s">
        <v>260</v>
      </c>
      <c r="B38" s="27" t="s">
        <v>301</v>
      </c>
      <c r="C38" s="55" t="s">
        <v>261</v>
      </c>
      <c r="D38" s="30" t="s">
        <v>139</v>
      </c>
      <c r="E38" s="40">
        <v>2019</v>
      </c>
      <c r="F38" s="40">
        <v>2019</v>
      </c>
      <c r="G38" s="63">
        <v>0.95423728813559316</v>
      </c>
      <c r="H38" s="30" t="s">
        <v>48</v>
      </c>
      <c r="I38" s="63">
        <v>0.95423728813559316</v>
      </c>
      <c r="J38" s="55" t="s">
        <v>285</v>
      </c>
      <c r="K38" s="55" t="s">
        <v>285</v>
      </c>
      <c r="L38" s="63">
        <v>0.95423728813559316</v>
      </c>
      <c r="M38" s="55" t="s">
        <v>285</v>
      </c>
      <c r="N38" s="30" t="s">
        <v>48</v>
      </c>
      <c r="O38" s="30" t="s">
        <v>48</v>
      </c>
      <c r="P38" s="30" t="s">
        <v>48</v>
      </c>
      <c r="Q38" s="30" t="s">
        <v>48</v>
      </c>
      <c r="R38" s="63">
        <v>0.95423728813559316</v>
      </c>
    </row>
    <row r="39" spans="1:18" ht="25.5">
      <c r="A39" s="57" t="s">
        <v>262</v>
      </c>
      <c r="B39" s="27" t="s">
        <v>302</v>
      </c>
      <c r="C39" s="55" t="s">
        <v>263</v>
      </c>
      <c r="D39" s="30" t="s">
        <v>139</v>
      </c>
      <c r="E39" s="40">
        <v>2019</v>
      </c>
      <c r="F39" s="40">
        <v>2019</v>
      </c>
      <c r="G39" s="29">
        <v>0.95423728813559316</v>
      </c>
      <c r="H39" s="30" t="s">
        <v>48</v>
      </c>
      <c r="I39" s="29">
        <v>0.95423728813559316</v>
      </c>
      <c r="J39" s="55" t="s">
        <v>285</v>
      </c>
      <c r="K39" s="55" t="s">
        <v>285</v>
      </c>
      <c r="L39" s="29">
        <v>0.95423728813559316</v>
      </c>
      <c r="M39" s="55" t="s">
        <v>285</v>
      </c>
      <c r="N39" s="30" t="s">
        <v>48</v>
      </c>
      <c r="O39" s="30" t="s">
        <v>48</v>
      </c>
      <c r="P39" s="30" t="s">
        <v>48</v>
      </c>
      <c r="Q39" s="30" t="s">
        <v>48</v>
      </c>
      <c r="R39" s="29">
        <v>0.95423728813559316</v>
      </c>
    </row>
    <row r="40" spans="1:18" ht="25.5">
      <c r="A40" s="71" t="s">
        <v>74</v>
      </c>
      <c r="B40" s="72" t="s">
        <v>75</v>
      </c>
      <c r="C40" s="37"/>
      <c r="D40" s="55"/>
      <c r="E40" s="55"/>
      <c r="F40" s="55"/>
      <c r="G40" s="30">
        <v>5.1381355932203387</v>
      </c>
      <c r="H40" s="55"/>
      <c r="I40" s="30">
        <v>5.1381355932203387</v>
      </c>
      <c r="J40" s="30">
        <v>0</v>
      </c>
      <c r="K40" s="30">
        <v>0</v>
      </c>
      <c r="L40" s="30">
        <v>5.1381355932203387</v>
      </c>
      <c r="M40" s="30">
        <v>0</v>
      </c>
      <c r="N40" s="55"/>
      <c r="O40" s="55"/>
      <c r="P40" s="55"/>
      <c r="Q40" s="55"/>
      <c r="R40" s="30">
        <v>5.1381355932203387</v>
      </c>
    </row>
    <row r="41" spans="1:18">
      <c r="A41" s="57" t="s">
        <v>76</v>
      </c>
      <c r="B41" s="74" t="s">
        <v>77</v>
      </c>
      <c r="C41" s="55"/>
      <c r="D41" s="37"/>
      <c r="E41" s="37"/>
      <c r="F41" s="37"/>
      <c r="G41" s="29">
        <v>0.78898305084745768</v>
      </c>
      <c r="H41" s="37"/>
      <c r="I41" s="29">
        <v>0.78898305084745768</v>
      </c>
      <c r="J41" s="30">
        <v>0</v>
      </c>
      <c r="K41" s="30">
        <v>0</v>
      </c>
      <c r="L41" s="29">
        <v>0.78898305084745768</v>
      </c>
      <c r="M41" s="30">
        <v>0</v>
      </c>
      <c r="N41" s="37"/>
      <c r="O41" s="37"/>
      <c r="P41" s="37"/>
      <c r="Q41" s="37"/>
      <c r="R41" s="29">
        <v>0.78898305084745768</v>
      </c>
    </row>
    <row r="42" spans="1:18">
      <c r="A42" s="70" t="s">
        <v>78</v>
      </c>
      <c r="B42" s="72" t="s">
        <v>44</v>
      </c>
      <c r="C42" s="37"/>
      <c r="D42" s="55"/>
      <c r="E42" s="55"/>
      <c r="F42" s="55"/>
      <c r="G42" s="30">
        <v>0.78898305084745768</v>
      </c>
      <c r="H42" s="55"/>
      <c r="I42" s="30">
        <v>0.78898305084745768</v>
      </c>
      <c r="J42" s="30">
        <v>0</v>
      </c>
      <c r="K42" s="30">
        <v>0</v>
      </c>
      <c r="L42" s="30">
        <v>0.78898305084745768</v>
      </c>
      <c r="M42" s="30">
        <v>0</v>
      </c>
      <c r="N42" s="55"/>
      <c r="O42" s="55"/>
      <c r="P42" s="55"/>
      <c r="Q42" s="55"/>
      <c r="R42" s="30">
        <v>0.78898305084745768</v>
      </c>
    </row>
    <row r="43" spans="1:18">
      <c r="A43" s="75" t="s">
        <v>264</v>
      </c>
      <c r="B43" s="27" t="s">
        <v>265</v>
      </c>
      <c r="C43" s="55" t="s">
        <v>266</v>
      </c>
      <c r="D43" s="30" t="s">
        <v>139</v>
      </c>
      <c r="E43" s="40">
        <v>2019</v>
      </c>
      <c r="F43" s="40">
        <v>2019</v>
      </c>
      <c r="G43" s="30">
        <v>0.32288135593220341</v>
      </c>
      <c r="H43" s="30" t="s">
        <v>48</v>
      </c>
      <c r="I43" s="30">
        <v>0.32288135593220341</v>
      </c>
      <c r="J43" s="55" t="s">
        <v>285</v>
      </c>
      <c r="K43" s="55" t="s">
        <v>285</v>
      </c>
      <c r="L43" s="30">
        <v>0.32288135593220341</v>
      </c>
      <c r="M43" s="55" t="s">
        <v>285</v>
      </c>
      <c r="N43" s="30" t="s">
        <v>48</v>
      </c>
      <c r="O43" s="30" t="s">
        <v>48</v>
      </c>
      <c r="P43" s="30" t="s">
        <v>48</v>
      </c>
      <c r="Q43" s="30" t="s">
        <v>48</v>
      </c>
      <c r="R43" s="30">
        <v>0.32288135593220341</v>
      </c>
    </row>
    <row r="44" spans="1:18">
      <c r="A44" s="75" t="s">
        <v>267</v>
      </c>
      <c r="B44" s="27" t="s">
        <v>268</v>
      </c>
      <c r="C44" s="55" t="s">
        <v>269</v>
      </c>
      <c r="D44" s="30" t="s">
        <v>139</v>
      </c>
      <c r="E44" s="40">
        <v>2019</v>
      </c>
      <c r="F44" s="40">
        <v>2019</v>
      </c>
      <c r="G44" s="30">
        <v>0.29491525423728809</v>
      </c>
      <c r="H44" s="30" t="s">
        <v>48</v>
      </c>
      <c r="I44" s="30">
        <v>0.29491525423728809</v>
      </c>
      <c r="J44" s="55" t="s">
        <v>285</v>
      </c>
      <c r="K44" s="55" t="s">
        <v>285</v>
      </c>
      <c r="L44" s="30">
        <v>0.29491525423728809</v>
      </c>
      <c r="M44" s="55" t="s">
        <v>285</v>
      </c>
      <c r="N44" s="30" t="s">
        <v>48</v>
      </c>
      <c r="O44" s="30" t="s">
        <v>48</v>
      </c>
      <c r="P44" s="30" t="s">
        <v>48</v>
      </c>
      <c r="Q44" s="30" t="s">
        <v>48</v>
      </c>
      <c r="R44" s="30">
        <v>0.29491525423728809</v>
      </c>
    </row>
    <row r="45" spans="1:18" ht="25.5">
      <c r="A45" s="75" t="s">
        <v>270</v>
      </c>
      <c r="B45" s="27" t="s">
        <v>271</v>
      </c>
      <c r="C45" s="55" t="s">
        <v>272</v>
      </c>
      <c r="D45" s="30" t="s">
        <v>139</v>
      </c>
      <c r="E45" s="40">
        <v>2019</v>
      </c>
      <c r="F45" s="40">
        <v>2019</v>
      </c>
      <c r="G45" s="30">
        <v>4.576271186440678E-2</v>
      </c>
      <c r="H45" s="30" t="s">
        <v>48</v>
      </c>
      <c r="I45" s="30">
        <v>4.576271186440678E-2</v>
      </c>
      <c r="J45" s="55" t="s">
        <v>285</v>
      </c>
      <c r="K45" s="55" t="s">
        <v>285</v>
      </c>
      <c r="L45" s="30">
        <v>4.576271186440678E-2</v>
      </c>
      <c r="M45" s="55" t="s">
        <v>285</v>
      </c>
      <c r="N45" s="30" t="s">
        <v>48</v>
      </c>
      <c r="O45" s="30" t="s">
        <v>48</v>
      </c>
      <c r="P45" s="30" t="s">
        <v>48</v>
      </c>
      <c r="Q45" s="30" t="s">
        <v>48</v>
      </c>
      <c r="R45" s="30">
        <v>4.576271186440678E-2</v>
      </c>
    </row>
    <row r="46" spans="1:18">
      <c r="A46" s="75" t="s">
        <v>273</v>
      </c>
      <c r="B46" s="27" t="s">
        <v>274</v>
      </c>
      <c r="C46" s="55" t="s">
        <v>275</v>
      </c>
      <c r="D46" s="30" t="s">
        <v>139</v>
      </c>
      <c r="E46" s="40">
        <v>2019</v>
      </c>
      <c r="F46" s="40">
        <v>2019</v>
      </c>
      <c r="G46" s="30">
        <v>8.3050847457627114E-2</v>
      </c>
      <c r="H46" s="30" t="s">
        <v>48</v>
      </c>
      <c r="I46" s="30">
        <v>8.3050847457627114E-2</v>
      </c>
      <c r="J46" s="55" t="s">
        <v>285</v>
      </c>
      <c r="K46" s="55" t="s">
        <v>285</v>
      </c>
      <c r="L46" s="30">
        <v>8.3050847457627114E-2</v>
      </c>
      <c r="M46" s="55" t="s">
        <v>285</v>
      </c>
      <c r="N46" s="30" t="s">
        <v>48</v>
      </c>
      <c r="O46" s="30" t="s">
        <v>48</v>
      </c>
      <c r="P46" s="30" t="s">
        <v>48</v>
      </c>
      <c r="Q46" s="30" t="s">
        <v>48</v>
      </c>
      <c r="R46" s="30">
        <v>8.3050847457627114E-2</v>
      </c>
    </row>
    <row r="47" spans="1:18">
      <c r="A47" s="75" t="s">
        <v>276</v>
      </c>
      <c r="B47" s="27" t="s">
        <v>277</v>
      </c>
      <c r="C47" s="55" t="s">
        <v>278</v>
      </c>
      <c r="D47" s="30" t="s">
        <v>139</v>
      </c>
      <c r="E47" s="40">
        <v>2019</v>
      </c>
      <c r="F47" s="40">
        <v>2019</v>
      </c>
      <c r="G47" s="29">
        <v>4.2372881355932208E-2</v>
      </c>
      <c r="H47" s="30" t="s">
        <v>48</v>
      </c>
      <c r="I47" s="29">
        <v>4.2372881355932208E-2</v>
      </c>
      <c r="J47" s="55" t="s">
        <v>285</v>
      </c>
      <c r="K47" s="55" t="s">
        <v>285</v>
      </c>
      <c r="L47" s="29">
        <v>4.2372881355932208E-2</v>
      </c>
      <c r="M47" s="55" t="s">
        <v>285</v>
      </c>
      <c r="N47" s="30" t="s">
        <v>48</v>
      </c>
      <c r="O47" s="30" t="s">
        <v>48</v>
      </c>
      <c r="P47" s="30" t="s">
        <v>48</v>
      </c>
      <c r="Q47" s="30" t="s">
        <v>48</v>
      </c>
      <c r="R47" s="29">
        <v>4.2372881355932208E-2</v>
      </c>
    </row>
    <row r="48" spans="1:18">
      <c r="A48" s="71" t="s">
        <v>101</v>
      </c>
      <c r="B48" s="72" t="s">
        <v>102</v>
      </c>
      <c r="C48" s="37"/>
      <c r="D48" s="37"/>
      <c r="E48" s="37"/>
      <c r="F48" s="37"/>
      <c r="G48" s="29">
        <v>4.349152542372881</v>
      </c>
      <c r="H48" s="37"/>
      <c r="I48" s="29">
        <v>4.349152542372881</v>
      </c>
      <c r="J48" s="30">
        <v>0</v>
      </c>
      <c r="K48" s="30">
        <v>0</v>
      </c>
      <c r="L48" s="29">
        <v>4.349152542372881</v>
      </c>
      <c r="M48" s="30">
        <v>0</v>
      </c>
      <c r="N48" s="37"/>
      <c r="O48" s="37"/>
      <c r="P48" s="37"/>
      <c r="Q48" s="37"/>
      <c r="R48" s="29">
        <v>4.349152542372881</v>
      </c>
    </row>
    <row r="49" spans="1:18">
      <c r="A49" s="70" t="s">
        <v>110</v>
      </c>
      <c r="B49" s="68" t="s">
        <v>61</v>
      </c>
      <c r="C49" s="37"/>
      <c r="D49" s="55"/>
      <c r="E49" s="55"/>
      <c r="F49" s="55"/>
      <c r="G49" s="30">
        <v>4.349152542372881</v>
      </c>
      <c r="H49" s="55"/>
      <c r="I49" s="30">
        <v>4.349152542372881</v>
      </c>
      <c r="J49" s="30">
        <v>0</v>
      </c>
      <c r="K49" s="30">
        <v>0</v>
      </c>
      <c r="L49" s="30">
        <v>4.349152542372881</v>
      </c>
      <c r="M49" s="30">
        <v>0</v>
      </c>
      <c r="N49" s="55"/>
      <c r="O49" s="55"/>
      <c r="P49" s="55"/>
      <c r="Q49" s="55"/>
      <c r="R49" s="30">
        <v>4.349152542372881</v>
      </c>
    </row>
    <row r="50" spans="1:18" s="404" customFormat="1" ht="25.5">
      <c r="A50" s="395" t="s">
        <v>111</v>
      </c>
      <c r="B50" s="396" t="s">
        <v>112</v>
      </c>
      <c r="C50" s="397" t="s">
        <v>600</v>
      </c>
      <c r="D50" s="401" t="s">
        <v>139</v>
      </c>
      <c r="E50" s="402">
        <v>2019</v>
      </c>
      <c r="F50" s="402">
        <v>2019</v>
      </c>
      <c r="G50" s="401">
        <v>4.349152542372881</v>
      </c>
      <c r="H50" s="401" t="s">
        <v>48</v>
      </c>
      <c r="I50" s="401">
        <v>4.349152542372881</v>
      </c>
      <c r="J50" s="405" t="s">
        <v>285</v>
      </c>
      <c r="K50" s="405" t="s">
        <v>285</v>
      </c>
      <c r="L50" s="401">
        <v>4.349152542372881</v>
      </c>
      <c r="M50" s="405" t="s">
        <v>285</v>
      </c>
      <c r="N50" s="401" t="s">
        <v>48</v>
      </c>
      <c r="O50" s="401" t="s">
        <v>48</v>
      </c>
      <c r="P50" s="401" t="s">
        <v>48</v>
      </c>
      <c r="Q50" s="401" t="s">
        <v>48</v>
      </c>
      <c r="R50" s="401">
        <v>4.349152542372881</v>
      </c>
    </row>
  </sheetData>
  <mergeCells count="14">
    <mergeCell ref="I8:M8"/>
    <mergeCell ref="N8:Q8"/>
    <mergeCell ref="R8:R9"/>
    <mergeCell ref="I9:M9"/>
    <mergeCell ref="N9:O9"/>
    <mergeCell ref="P9:Q9"/>
    <mergeCell ref="H8:H10"/>
    <mergeCell ref="A8:A10"/>
    <mergeCell ref="B8:B10"/>
    <mergeCell ref="C8:C10"/>
    <mergeCell ref="D8:D10"/>
    <mergeCell ref="E8:E10"/>
    <mergeCell ref="F8:F9"/>
    <mergeCell ref="G8:G9"/>
  </mergeCells>
  <pageMargins left="0.39370078740157483" right="0" top="0.78740157480314965" bottom="0" header="0" footer="0"/>
  <pageSetup paperSize="9" scale="51" firstPageNumber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27</vt:i4>
      </vt:variant>
    </vt:vector>
  </HeadingPairs>
  <TitlesOfParts>
    <vt:vector size="58" baseType="lpstr">
      <vt:lpstr>1_2018</vt:lpstr>
      <vt:lpstr>2_2018</vt:lpstr>
      <vt:lpstr>3_2018</vt:lpstr>
      <vt:lpstr>4_2018</vt:lpstr>
      <vt:lpstr>6_2018</vt:lpstr>
      <vt:lpstr>7_2018</vt:lpstr>
      <vt:lpstr>1_2019</vt:lpstr>
      <vt:lpstr>2_2019</vt:lpstr>
      <vt:lpstr>3_2019</vt:lpstr>
      <vt:lpstr>4_2019</vt:lpstr>
      <vt:lpstr>6_2019</vt:lpstr>
      <vt:lpstr>7_2019</vt:lpstr>
      <vt:lpstr>1_2020</vt:lpstr>
      <vt:lpstr>2_2020</vt:lpstr>
      <vt:lpstr>3_2020</vt:lpstr>
      <vt:lpstr>4_2020</vt:lpstr>
      <vt:lpstr>6_2020</vt:lpstr>
      <vt:lpstr>7_2020</vt:lpstr>
      <vt:lpstr>1_2021</vt:lpstr>
      <vt:lpstr>2_2021</vt:lpstr>
      <vt:lpstr>3_2021</vt:lpstr>
      <vt:lpstr>4_2021 </vt:lpstr>
      <vt:lpstr>6_2021</vt:lpstr>
      <vt:lpstr>7_2021</vt:lpstr>
      <vt:lpstr>1_2022</vt:lpstr>
      <vt:lpstr>2_2022</vt:lpstr>
      <vt:lpstr>3_2022</vt:lpstr>
      <vt:lpstr>4_2022</vt:lpstr>
      <vt:lpstr>6_2022</vt:lpstr>
      <vt:lpstr>7_2022</vt:lpstr>
      <vt:lpstr>Фин.план</vt:lpstr>
      <vt:lpstr>'1_2018'!Заголовки_для_печати</vt:lpstr>
      <vt:lpstr>'1_2019'!Заголовки_для_печати</vt:lpstr>
      <vt:lpstr>'1_2021'!Заголовки_для_печати</vt:lpstr>
      <vt:lpstr>'1_2022'!Заголовки_для_печати</vt:lpstr>
      <vt:lpstr>'1_2018'!Область_печати</vt:lpstr>
      <vt:lpstr>'1_2019'!Область_печати</vt:lpstr>
      <vt:lpstr>'1_2021'!Область_печати</vt:lpstr>
      <vt:lpstr>'1_2022'!Область_печати</vt:lpstr>
      <vt:lpstr>'2_2018'!Область_печати</vt:lpstr>
      <vt:lpstr>'2_2019'!Область_печати</vt:lpstr>
      <vt:lpstr>'2_2021'!Область_печати</vt:lpstr>
      <vt:lpstr>'2_2022'!Область_печати</vt:lpstr>
      <vt:lpstr>'3_2019'!Область_печати</vt:lpstr>
      <vt:lpstr>'3_2022'!Область_печати</vt:lpstr>
      <vt:lpstr>'4_2018'!Область_печати</vt:lpstr>
      <vt:lpstr>'4_2019'!Область_печати</vt:lpstr>
      <vt:lpstr>'4_2021 '!Область_печати</vt:lpstr>
      <vt:lpstr>'4_2022'!Область_печати</vt:lpstr>
      <vt:lpstr>'6_2018'!Область_печати</vt:lpstr>
      <vt:lpstr>'6_2019'!Область_печати</vt:lpstr>
      <vt:lpstr>'6_2020'!Область_печати</vt:lpstr>
      <vt:lpstr>'6_2021'!Область_печати</vt:lpstr>
      <vt:lpstr>'6_2022'!Область_печати</vt:lpstr>
      <vt:lpstr>'7_2018'!Область_печати</vt:lpstr>
      <vt:lpstr>'7_2019'!Область_печати</vt:lpstr>
      <vt:lpstr>'7_2021'!Область_печати</vt:lpstr>
      <vt:lpstr>'7_2022'!Область_печати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Кубрышева Г.П.</dc:creator>
  <cp:lastModifiedBy>Вера Васильевна Ульянкова</cp:lastModifiedBy>
  <cp:lastPrinted>2017-12-07T11:22:28Z</cp:lastPrinted>
  <dcterms:created xsi:type="dcterms:W3CDTF">2017-06-30T14:32:57Z</dcterms:created>
  <dcterms:modified xsi:type="dcterms:W3CDTF">2017-12-08T11:16:15Z</dcterms:modified>
</cp:coreProperties>
</file>