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Затраты  по  расходу  потерь" sheetId="1" r:id="rId1"/>
    <sheet name="Закупка" sheetId="2" r:id="rId2"/>
  </sheets>
  <definedNames>
    <definedName name="_xlnm.Print_Area" localSheetId="0">'Затраты  по  расходу  потерь'!$A$1:$S$27</definedName>
  </definedNames>
  <calcPr fullCalcOnLoad="1"/>
</workbook>
</file>

<file path=xl/sharedStrings.xml><?xml version="1.0" encoding="utf-8"?>
<sst xmlns="http://schemas.openxmlformats.org/spreadsheetml/2006/main" count="69" uniqueCount="66">
  <si>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</si>
  <si>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</si>
  <si>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</si>
  <si>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</si>
  <si>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</si>
  <si>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</si>
  <si>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</si>
  <si>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</si>
  <si>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</si>
  <si>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</si>
  <si>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</si>
  <si>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</si>
  <si>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</si>
  <si>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</si>
  <si>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Поступило  в сеть ( кВтч)</t>
  </si>
  <si>
    <t>То же  в %%</t>
  </si>
  <si>
    <t>Итого:</t>
  </si>
  <si>
    <t>Отпущено  из  сети (кВтч)</t>
  </si>
  <si>
    <t>Потери (кВтч)</t>
  </si>
  <si>
    <t>Потери, всего (кВтч)</t>
  </si>
  <si>
    <t>из  них:</t>
  </si>
  <si>
    <t>нормативные</t>
  </si>
  <si>
    <t>сверхнормативные</t>
  </si>
  <si>
    <t>% к отпуску  в сеть</t>
  </si>
  <si>
    <t>Нерегулируемая  цена для  плановых потерь</t>
  </si>
  <si>
    <t>нерегулируемая цена для сверхплановых потерь</t>
  </si>
  <si>
    <t>затраты  на  плановые  потери</t>
  </si>
  <si>
    <t>затраты  на  сверхплановые  потери</t>
  </si>
  <si>
    <t>Итого  затраты  на  покупку  потерь ( без НДС)</t>
  </si>
  <si>
    <t>СВЕДЕНИЯ О РАЗМЕРАХ   ТЕХНОЛОГИЧЕСКОГО  РАСХОДА  ПОТЕРЬ ЭЛЕКТРОЭНЕРГИИ,ВОЗНИКАЮЩИХ В ЭЛЕКТРИЧЕСКИХ СЕТЯХ  ОАО  "МУРМАНЭНЕРГОСБЫТ"</t>
  </si>
  <si>
    <t>ФАКТ  2014 год</t>
  </si>
  <si>
    <t>С обственные  нужды</t>
  </si>
  <si>
    <t>Затраты  на  покупку  потерь                                 ( руб)</t>
  </si>
  <si>
    <t>Тарифы на потери  (без  НДС) (руб)</t>
  </si>
  <si>
    <t>Всего затрат  на  покупку  технологического расхода    потерь  электроэнергии с НДС (руб)</t>
  </si>
  <si>
    <t>СН-1</t>
  </si>
  <si>
    <t>СН-2</t>
  </si>
  <si>
    <t>НН</t>
  </si>
  <si>
    <t>5.1.</t>
  </si>
  <si>
    <t>5.2.</t>
  </si>
  <si>
    <t>5.3.</t>
  </si>
  <si>
    <t>5.4.</t>
  </si>
  <si>
    <t>с разбивкой по уровням напряжения</t>
  </si>
  <si>
    <t>О закупке электрической энергии для компенсации потерь в собственных сетях и ее стоимости за 2017 г.</t>
  </si>
  <si>
    <t>№ договора</t>
  </si>
  <si>
    <t>Дата заключения</t>
  </si>
  <si>
    <t>Контрагент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</si>
  <si>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</si>
  <si>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</si>
  <si>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</si>
  <si>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</si>
  <si>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</si>
  <si>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</si>
  <si>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</si>
  <si>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</si>
  <si>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</si>
  <si>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</si>
  <si>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</si>
  <si>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</si>
  <si>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</si>
  <si>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№6</t>
  </si>
  <si>
    <t>01.01.2014г</t>
  </si>
  <si>
    <t>ОАО "МРСК "Северо0Запада"</t>
  </si>
  <si>
    <t>объём, кВтч</t>
  </si>
  <si>
    <t>Тариф на покупку э/э для компенсации потерь, учтенных в сводном прогнозном балансе</t>
  </si>
  <si>
    <t>Тариф на покупку э/э для компенсации потерь, превышающих объем потерь, учтенных в сводном прогнозном балансе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</si>
</sst>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/>
    </xf>
    <xf numFmtId="18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5" fillId="33" borderId="10" xfId="0" applyNumberFormat="1" applyFont="1" applyFill="1" applyBorder="1" applyAlignment="1">
      <alignment/>
    </xf>
    <xf numFmtId="191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93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91" fontId="47" fillId="33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44" fillId="0" borderId="0" xfId="0" applyNumberFormat="1" applyFont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textRotation="90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textRotation="90" wrapText="1"/>
    </xf>
    <xf numFmtId="0" fontId="5" fillId="35" borderId="17" xfId="0" applyFont="1" applyFill="1" applyBorder="1" applyAlignment="1">
      <alignment horizontal="center" vertical="center" textRotation="90" wrapText="1"/>
    </xf>
    <xf numFmtId="0" fontId="5" fillId="35" borderId="11" xfId="0" applyFont="1" applyFill="1" applyBorder="1" applyAlignment="1">
      <alignment horizontal="center" vertical="center" textRotation="90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16" fontId="3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27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19.00390625" style="0" customWidth="1"/>
    <col min="2" max="10" width="13.7109375" style="0" customWidth="1"/>
    <col min="11" max="11" width="8.28125" style="0" customWidth="1"/>
    <col min="12" max="12" width="13.7109375" style="0" customWidth="1"/>
    <col min="13" max="13" width="7.8515625" style="0" customWidth="1"/>
    <col min="14" max="14" width="11.28125" style="0" customWidth="1"/>
    <col min="15" max="15" width="12.57421875" style="0" customWidth="1"/>
    <col min="16" max="16" width="11.57421875" style="0" customWidth="1"/>
    <col min="17" max="17" width="10.28125" style="0" customWidth="1"/>
    <col min="18" max="18" width="11.57421875" style="0" customWidth="1"/>
    <col min="19" max="19" width="12.421875" style="0" customWidth="1"/>
    <col min="22" max="22" width="9.57421875" style="0" bestFit="1" customWidth="1"/>
  </cols>
  <sheetData>
    <row r="1" spans="1:15" ht="18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9" ht="53.2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9:13" ht="15">
      <c r="I3" s="33" t="s">
        <v>30</v>
      </c>
      <c r="J3" s="33"/>
      <c r="K3" s="33"/>
      <c r="L3" s="33"/>
      <c r="M3" s="33"/>
    </row>
    <row r="5" spans="1:19" ht="29.25" customHeight="1">
      <c r="A5" s="46" t="s">
        <v>0</v>
      </c>
      <c r="B5" s="47" t="s">
        <v>13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34" t="s">
        <v>33</v>
      </c>
      <c r="O5" s="35"/>
      <c r="P5" s="34" t="s">
        <v>32</v>
      </c>
      <c r="Q5" s="43"/>
      <c r="R5" s="35"/>
      <c r="S5" s="50" t="s">
        <v>34</v>
      </c>
    </row>
    <row r="6" spans="1:19" ht="29.25" customHeight="1">
      <c r="A6" s="46"/>
      <c r="B6" s="38" t="s">
        <v>14</v>
      </c>
      <c r="C6" s="40" t="s">
        <v>31</v>
      </c>
      <c r="D6" s="38" t="s">
        <v>17</v>
      </c>
      <c r="E6" s="56" t="s">
        <v>18</v>
      </c>
      <c r="F6" s="58"/>
      <c r="G6" s="57"/>
      <c r="H6" s="39" t="s">
        <v>19</v>
      </c>
      <c r="I6" s="53" t="s">
        <v>15</v>
      </c>
      <c r="J6" s="56" t="s">
        <v>20</v>
      </c>
      <c r="K6" s="58"/>
      <c r="L6" s="58"/>
      <c r="M6" s="57"/>
      <c r="N6" s="36"/>
      <c r="O6" s="37"/>
      <c r="P6" s="36"/>
      <c r="Q6" s="44"/>
      <c r="R6" s="37"/>
      <c r="S6" s="51"/>
    </row>
    <row r="7" spans="1:19" ht="29.25" customHeight="1">
      <c r="A7" s="46"/>
      <c r="B7" s="38"/>
      <c r="C7" s="41"/>
      <c r="D7" s="38"/>
      <c r="E7" s="56" t="s">
        <v>42</v>
      </c>
      <c r="F7" s="58"/>
      <c r="G7" s="57"/>
      <c r="H7" s="39"/>
      <c r="I7" s="54"/>
      <c r="J7" s="39" t="s">
        <v>21</v>
      </c>
      <c r="K7" s="39"/>
      <c r="L7" s="56" t="s">
        <v>22</v>
      </c>
      <c r="M7" s="57"/>
      <c r="N7" s="38" t="s">
        <v>24</v>
      </c>
      <c r="O7" s="38" t="s">
        <v>25</v>
      </c>
      <c r="P7" s="38" t="s">
        <v>26</v>
      </c>
      <c r="Q7" s="38" t="s">
        <v>27</v>
      </c>
      <c r="R7" s="38" t="s">
        <v>28</v>
      </c>
      <c r="S7" s="51"/>
    </row>
    <row r="8" spans="1:19" ht="87" customHeight="1">
      <c r="A8" s="46"/>
      <c r="B8" s="38"/>
      <c r="C8" s="42"/>
      <c r="D8" s="38"/>
      <c r="E8" s="32" t="s">
        <v>35</v>
      </c>
      <c r="F8" s="32" t="s">
        <v>36</v>
      </c>
      <c r="G8" s="32" t="s">
        <v>37</v>
      </c>
      <c r="H8" s="39"/>
      <c r="I8" s="55"/>
      <c r="J8" s="9" t="s">
        <v>18</v>
      </c>
      <c r="K8" s="10" t="s">
        <v>23</v>
      </c>
      <c r="L8" s="9" t="s">
        <v>18</v>
      </c>
      <c r="M8" s="10" t="s">
        <v>23</v>
      </c>
      <c r="N8" s="38"/>
      <c r="O8" s="38"/>
      <c r="P8" s="38"/>
      <c r="Q8" s="38"/>
      <c r="R8" s="38"/>
      <c r="S8" s="52"/>
    </row>
    <row r="9" spans="1:19" ht="15">
      <c r="A9" s="11">
        <v>1</v>
      </c>
      <c r="B9" s="11">
        <v>2</v>
      </c>
      <c r="C9" s="11">
        <v>3</v>
      </c>
      <c r="D9" s="11">
        <v>4</v>
      </c>
      <c r="E9" s="59" t="s">
        <v>38</v>
      </c>
      <c r="F9" s="11" t="s">
        <v>39</v>
      </c>
      <c r="G9" s="11" t="s">
        <v>40</v>
      </c>
      <c r="H9" s="11" t="s">
        <v>41</v>
      </c>
      <c r="I9" s="11">
        <v>6</v>
      </c>
      <c r="J9" s="11">
        <v>7</v>
      </c>
      <c r="K9" s="11">
        <v>8</v>
      </c>
      <c r="L9" s="11">
        <v>9</v>
      </c>
      <c r="M9" s="11">
        <v>10</v>
      </c>
      <c r="N9" s="12">
        <v>11</v>
      </c>
      <c r="O9" s="11">
        <v>12</v>
      </c>
      <c r="P9" s="12">
        <v>13</v>
      </c>
      <c r="Q9" s="12">
        <v>14</v>
      </c>
      <c r="R9" s="11">
        <v>15</v>
      </c>
      <c r="S9" s="13">
        <v>16</v>
      </c>
    </row>
    <row r="10" spans="1:19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/>
      <c r="P10" s="7"/>
      <c r="Q10" s="7"/>
      <c r="R10" s="6"/>
      <c r="S10" s="1"/>
    </row>
    <row r="11" spans="1:19" ht="15">
      <c r="A11" s="1" t="s">
        <v>1</v>
      </c>
      <c r="B11" s="2">
        <v>13831899</v>
      </c>
      <c r="C11" s="2">
        <v>69742</v>
      </c>
      <c r="D11" s="2">
        <f>10858636</f>
        <v>10858636</v>
      </c>
      <c r="E11" s="2">
        <v>0</v>
      </c>
      <c r="F11" s="2">
        <v>469021</v>
      </c>
      <c r="G11" s="2">
        <v>2434500</v>
      </c>
      <c r="H11" s="2">
        <f>B11-C11-D11</f>
        <v>2903521</v>
      </c>
      <c r="I11" s="15">
        <f>H11/B11*100</f>
        <v>20.991484972526187</v>
      </c>
      <c r="J11" s="2">
        <v>1406000</v>
      </c>
      <c r="K11" s="17">
        <f>J11/B11*100</f>
        <v>10.164909388074623</v>
      </c>
      <c r="L11" s="2">
        <f>H11-J11</f>
        <v>1497521</v>
      </c>
      <c r="M11" s="17">
        <f>L11/B11*100</f>
        <v>10.826575584451565</v>
      </c>
      <c r="N11" s="20">
        <v>1.62468</v>
      </c>
      <c r="O11" s="20">
        <v>1.40156</v>
      </c>
      <c r="P11" s="18">
        <f aca="true" t="shared" si="0" ref="P11:P19">J11*N11</f>
        <v>2284300.08</v>
      </c>
      <c r="Q11" s="18">
        <f aca="true" t="shared" si="1" ref="Q11:Q16">L11*O11</f>
        <v>2098865.53276</v>
      </c>
      <c r="R11" s="3">
        <f aca="true" t="shared" si="2" ref="R11:R16">P11+Q11</f>
        <v>4383165.61276</v>
      </c>
      <c r="S11" s="22">
        <f>R11*18/100+R11</f>
        <v>5172135.4230568</v>
      </c>
    </row>
    <row r="12" spans="1:19" ht="15">
      <c r="A12" s="1" t="s">
        <v>2</v>
      </c>
      <c r="B12" s="2">
        <v>11819302</v>
      </c>
      <c r="C12" s="2">
        <v>60081</v>
      </c>
      <c r="D12" s="2">
        <v>10885589</v>
      </c>
      <c r="E12" s="2">
        <v>34450</v>
      </c>
      <c r="F12" s="2">
        <v>286008</v>
      </c>
      <c r="G12" s="2">
        <v>553174</v>
      </c>
      <c r="H12" s="2">
        <f aca="true" t="shared" si="3" ref="H12:H17">B12-C12-D12</f>
        <v>873632</v>
      </c>
      <c r="I12" s="15">
        <f aca="true" t="shared" si="4" ref="I12:I17">H12/B12*100</f>
        <v>7.391570162095866</v>
      </c>
      <c r="J12" s="2">
        <v>873632</v>
      </c>
      <c r="K12" s="17">
        <f>J12/B12*100</f>
        <v>7.391570162095866</v>
      </c>
      <c r="L12" s="2">
        <f>H12-J12</f>
        <v>0</v>
      </c>
      <c r="M12" s="17">
        <f>L12/B12*100</f>
        <v>0</v>
      </c>
      <c r="N12" s="20">
        <v>1.48357</v>
      </c>
      <c r="O12" s="21"/>
      <c r="P12" s="18">
        <f t="shared" si="0"/>
        <v>1296094.22624</v>
      </c>
      <c r="Q12" s="18">
        <f t="shared" si="1"/>
        <v>0</v>
      </c>
      <c r="R12" s="3">
        <f t="shared" si="2"/>
        <v>1296094.22624</v>
      </c>
      <c r="S12" s="22">
        <f>R12*18/100+R12</f>
        <v>1529391.1869632</v>
      </c>
    </row>
    <row r="13" spans="1:19" ht="15">
      <c r="A13" s="1" t="s">
        <v>3</v>
      </c>
      <c r="B13" s="2">
        <v>11630356</v>
      </c>
      <c r="C13" s="2">
        <v>96896</v>
      </c>
      <c r="D13" s="2">
        <v>10074111</v>
      </c>
      <c r="E13" s="2">
        <v>34578</v>
      </c>
      <c r="F13" s="2">
        <v>467115</v>
      </c>
      <c r="G13" s="2">
        <v>957656</v>
      </c>
      <c r="H13" s="2">
        <f t="shared" si="3"/>
        <v>1459349</v>
      </c>
      <c r="I13" s="15">
        <f t="shared" si="4"/>
        <v>12.547758641266011</v>
      </c>
      <c r="J13" s="2">
        <v>1180000</v>
      </c>
      <c r="K13" s="17">
        <f>J13/B13*100</f>
        <v>10.145863118893352</v>
      </c>
      <c r="L13" s="2">
        <f>H13-J13</f>
        <v>279349</v>
      </c>
      <c r="M13" s="17">
        <f>L13/B13*100</f>
        <v>2.4018955223726604</v>
      </c>
      <c r="N13" s="20">
        <v>1.58839</v>
      </c>
      <c r="O13" s="20">
        <v>1.36342</v>
      </c>
      <c r="P13" s="18">
        <f t="shared" si="0"/>
        <v>1874300.2</v>
      </c>
      <c r="Q13" s="18">
        <f t="shared" si="1"/>
        <v>380870.01358</v>
      </c>
      <c r="R13" s="3">
        <f t="shared" si="2"/>
        <v>2255170.21358</v>
      </c>
      <c r="S13" s="22">
        <f>R13*18/100+R13</f>
        <v>2661100.8520244</v>
      </c>
    </row>
    <row r="14" spans="1:19" ht="15">
      <c r="A14" s="1" t="s">
        <v>4</v>
      </c>
      <c r="B14" s="2">
        <v>10246486</v>
      </c>
      <c r="C14" s="2">
        <v>63999</v>
      </c>
      <c r="D14" s="2">
        <v>9489662</v>
      </c>
      <c r="E14" s="2">
        <v>30790</v>
      </c>
      <c r="F14" s="2">
        <v>283436</v>
      </c>
      <c r="G14" s="2">
        <v>378599</v>
      </c>
      <c r="H14" s="2">
        <f t="shared" si="3"/>
        <v>692825</v>
      </c>
      <c r="I14" s="15">
        <f t="shared" si="4"/>
        <v>6.761586362388042</v>
      </c>
      <c r="J14" s="2">
        <v>692825</v>
      </c>
      <c r="K14" s="17">
        <f>J14/B14*100</f>
        <v>6.761586362388042</v>
      </c>
      <c r="L14" s="2">
        <f>H14-J14</f>
        <v>0</v>
      </c>
      <c r="M14" s="17">
        <f>L14/B14*100</f>
        <v>0</v>
      </c>
      <c r="N14" s="20">
        <v>1.53151</v>
      </c>
      <c r="O14" s="21"/>
      <c r="P14" s="18">
        <f t="shared" si="0"/>
        <v>1061068.41575</v>
      </c>
      <c r="Q14" s="18">
        <f t="shared" si="1"/>
        <v>0</v>
      </c>
      <c r="R14" s="3">
        <f t="shared" si="2"/>
        <v>1061068.41575</v>
      </c>
      <c r="S14" s="22">
        <f>R14*18/100+R14</f>
        <v>1252060.730585</v>
      </c>
    </row>
    <row r="15" spans="1:19" ht="15">
      <c r="A15" s="1" t="s">
        <v>5</v>
      </c>
      <c r="B15" s="2">
        <v>9314981</v>
      </c>
      <c r="C15" s="2">
        <v>37817</v>
      </c>
      <c r="D15" s="2">
        <v>8151190</v>
      </c>
      <c r="E15" s="2">
        <v>27440</v>
      </c>
      <c r="F15" s="2">
        <v>351138</v>
      </c>
      <c r="G15" s="2">
        <v>747396</v>
      </c>
      <c r="H15" s="2">
        <f t="shared" si="3"/>
        <v>1125974</v>
      </c>
      <c r="I15" s="15">
        <f t="shared" si="4"/>
        <v>12.08777559503342</v>
      </c>
      <c r="J15" s="2">
        <v>894000</v>
      </c>
      <c r="K15" s="17">
        <f>J15/B15*100</f>
        <v>9.59744308657205</v>
      </c>
      <c r="L15" s="2">
        <f>H15-J15</f>
        <v>231974</v>
      </c>
      <c r="M15" s="17">
        <f>L15/B15*100</f>
        <v>2.49033250846137</v>
      </c>
      <c r="N15" s="20">
        <v>1.66173</v>
      </c>
      <c r="O15" s="20">
        <v>1.44043</v>
      </c>
      <c r="P15" s="18">
        <f t="shared" si="0"/>
        <v>1485586.6199999999</v>
      </c>
      <c r="Q15" s="18">
        <f t="shared" si="1"/>
        <v>334142.30882000003</v>
      </c>
      <c r="R15" s="3">
        <f t="shared" si="2"/>
        <v>1819728.92882</v>
      </c>
      <c r="S15" s="22">
        <f>R15*18/100+R15</f>
        <v>2147280.1360076</v>
      </c>
    </row>
    <row r="16" spans="1:19" ht="15">
      <c r="A16" s="1" t="s">
        <v>6</v>
      </c>
      <c r="B16" s="2">
        <v>9314105</v>
      </c>
      <c r="C16" s="2">
        <v>23178</v>
      </c>
      <c r="D16" s="2">
        <v>7946332</v>
      </c>
      <c r="E16" s="2">
        <v>30018</v>
      </c>
      <c r="F16" s="2">
        <v>302406</v>
      </c>
      <c r="G16" s="2">
        <v>1012171</v>
      </c>
      <c r="H16" s="2">
        <f t="shared" si="3"/>
        <v>1344595</v>
      </c>
      <c r="I16" s="15">
        <f t="shared" si="4"/>
        <v>14.43611597679004</v>
      </c>
      <c r="J16" s="2">
        <v>822000</v>
      </c>
      <c r="K16" s="17">
        <f>J16/B16*100</f>
        <v>8.825324601773332</v>
      </c>
      <c r="L16" s="2">
        <f>H16-J16</f>
        <v>522595</v>
      </c>
      <c r="M16" s="17">
        <f>L16/B16*100</f>
        <v>5.610791375016708</v>
      </c>
      <c r="N16" s="20">
        <v>1.54649</v>
      </c>
      <c r="O16" s="20">
        <v>1.3194</v>
      </c>
      <c r="P16" s="18">
        <f t="shared" si="0"/>
        <v>1271214.78</v>
      </c>
      <c r="Q16" s="18">
        <f t="shared" si="1"/>
        <v>689511.843</v>
      </c>
      <c r="R16" s="3">
        <f t="shared" si="2"/>
        <v>1960726.6230000001</v>
      </c>
      <c r="S16" s="22">
        <v>2313657.41</v>
      </c>
    </row>
    <row r="17" spans="1:22" ht="15">
      <c r="A17" s="1" t="s">
        <v>7</v>
      </c>
      <c r="B17" s="2">
        <v>7826373</v>
      </c>
      <c r="C17" s="2">
        <v>17096</v>
      </c>
      <c r="D17" s="2">
        <v>7589117</v>
      </c>
      <c r="E17" s="2">
        <v>24530</v>
      </c>
      <c r="F17" s="2">
        <v>150960</v>
      </c>
      <c r="G17" s="2">
        <v>44670</v>
      </c>
      <c r="H17" s="2">
        <f t="shared" si="3"/>
        <v>220160</v>
      </c>
      <c r="I17" s="15">
        <f t="shared" si="4"/>
        <v>2.813052738477964</v>
      </c>
      <c r="J17" s="2">
        <v>220160</v>
      </c>
      <c r="K17" s="17">
        <f>J17/B17*100</f>
        <v>2.813052738477964</v>
      </c>
      <c r="L17" s="2">
        <f>H17-J17</f>
        <v>0</v>
      </c>
      <c r="M17" s="17">
        <f>L17/B17*100</f>
        <v>0</v>
      </c>
      <c r="N17" s="20">
        <v>1.55096</v>
      </c>
      <c r="O17" s="21"/>
      <c r="P17" s="23">
        <f t="shared" si="0"/>
        <v>341459.3536</v>
      </c>
      <c r="Q17" s="18">
        <f aca="true" t="shared" si="5" ref="Q17:Q22">L17*O17</f>
        <v>0</v>
      </c>
      <c r="R17" s="3">
        <f aca="true" t="shared" si="6" ref="R17:R22">P17+Q17</f>
        <v>341459.3536</v>
      </c>
      <c r="S17" s="27">
        <f>61462.68+341459.35</f>
        <v>402922.02999999997</v>
      </c>
      <c r="V17" s="24"/>
    </row>
    <row r="18" spans="1:19" ht="15">
      <c r="A18" s="1" t="s">
        <v>8</v>
      </c>
      <c r="B18" s="2">
        <v>9076364</v>
      </c>
      <c r="C18" s="2">
        <v>21616</v>
      </c>
      <c r="D18" s="2">
        <v>7629885</v>
      </c>
      <c r="E18" s="2">
        <v>28527</v>
      </c>
      <c r="F18" s="2">
        <v>1098869</v>
      </c>
      <c r="G18" s="2">
        <v>297467</v>
      </c>
      <c r="H18" s="2">
        <f>B18-C18-D18</f>
        <v>1424863</v>
      </c>
      <c r="I18" s="15">
        <f aca="true" t="shared" si="7" ref="I18:I23">H18/B18*100</f>
        <v>15.698610148292863</v>
      </c>
      <c r="J18" s="2">
        <v>867000</v>
      </c>
      <c r="K18" s="17">
        <f>J18/B18*100</f>
        <v>9.552283271142498</v>
      </c>
      <c r="L18" s="2">
        <f>H18-J18</f>
        <v>557863</v>
      </c>
      <c r="M18" s="17">
        <f>L18/B18*100</f>
        <v>6.146326877150365</v>
      </c>
      <c r="N18" s="20">
        <v>1.70171</v>
      </c>
      <c r="O18" s="20">
        <v>1.41393</v>
      </c>
      <c r="P18" s="23">
        <f t="shared" si="0"/>
        <v>1475382.57</v>
      </c>
      <c r="Q18" s="18">
        <f t="shared" si="5"/>
        <v>788779.23159</v>
      </c>
      <c r="R18" s="3">
        <f t="shared" si="6"/>
        <v>2264161.8015900003</v>
      </c>
      <c r="S18" s="22">
        <v>2671710.92</v>
      </c>
    </row>
    <row r="19" spans="1:19" ht="15">
      <c r="A19" s="1" t="s">
        <v>9</v>
      </c>
      <c r="B19" s="2">
        <v>10401898</v>
      </c>
      <c r="C19" s="2">
        <v>34470</v>
      </c>
      <c r="D19" s="2">
        <f>9773281-34470</f>
        <v>9738811</v>
      </c>
      <c r="E19" s="2">
        <v>34199</v>
      </c>
      <c r="F19" s="2">
        <v>219057</v>
      </c>
      <c r="G19" s="2">
        <v>375361</v>
      </c>
      <c r="H19" s="2">
        <f>B19-C19-D19</f>
        <v>628617</v>
      </c>
      <c r="I19" s="15">
        <f t="shared" si="7"/>
        <v>6.0432913301014874</v>
      </c>
      <c r="J19" s="2">
        <v>628617</v>
      </c>
      <c r="K19" s="26">
        <f>J19/B19*100</f>
        <v>6.0432913301014874</v>
      </c>
      <c r="L19" s="2">
        <f>H19-J19</f>
        <v>0</v>
      </c>
      <c r="M19" s="14">
        <f>L19/B19*100</f>
        <v>0</v>
      </c>
      <c r="N19" s="20">
        <v>1.61926</v>
      </c>
      <c r="O19" s="21"/>
      <c r="P19" s="28">
        <f t="shared" si="0"/>
        <v>1017894.36342</v>
      </c>
      <c r="Q19" s="18">
        <f t="shared" si="5"/>
        <v>0</v>
      </c>
      <c r="R19" s="3">
        <f t="shared" si="6"/>
        <v>1017894.36342</v>
      </c>
      <c r="S19" s="22">
        <f>R19*1.18</f>
        <v>1201115.3488355998</v>
      </c>
    </row>
    <row r="20" spans="1:19" ht="15">
      <c r="A20" s="1" t="s">
        <v>10</v>
      </c>
      <c r="B20" s="2">
        <v>11482340</v>
      </c>
      <c r="C20" s="2">
        <v>57138</v>
      </c>
      <c r="D20" s="2">
        <f>9925966-57138</f>
        <v>9868828</v>
      </c>
      <c r="E20" s="2">
        <v>35117</v>
      </c>
      <c r="F20" s="2">
        <v>452103</v>
      </c>
      <c r="G20" s="2">
        <v>1069154</v>
      </c>
      <c r="H20" s="2">
        <f>B20-C20-D20</f>
        <v>1556374</v>
      </c>
      <c r="I20" s="15">
        <f t="shared" si="7"/>
        <v>13.55450195691819</v>
      </c>
      <c r="J20" s="2">
        <v>1099000</v>
      </c>
      <c r="K20" s="26">
        <f>J20/B20*100</f>
        <v>9.571219803628878</v>
      </c>
      <c r="L20" s="2">
        <f>H20-J20</f>
        <v>457374</v>
      </c>
      <c r="M20" s="14">
        <f>L20/B20*100</f>
        <v>3.9832821532893123</v>
      </c>
      <c r="N20" s="20">
        <v>1.68068</v>
      </c>
      <c r="O20" s="20">
        <v>1.39204</v>
      </c>
      <c r="P20" s="28">
        <f>J20*N20</f>
        <v>1847067.3199999998</v>
      </c>
      <c r="Q20" s="18">
        <f t="shared" si="5"/>
        <v>636682.90296</v>
      </c>
      <c r="R20" s="3">
        <f t="shared" si="6"/>
        <v>2483750.22296</v>
      </c>
      <c r="S20" s="22">
        <f>R20*1.18</f>
        <v>2930825.2630927996</v>
      </c>
    </row>
    <row r="21" spans="1:19" ht="15">
      <c r="A21" s="1" t="s">
        <v>11</v>
      </c>
      <c r="B21" s="2">
        <v>12196444</v>
      </c>
      <c r="C21" s="2">
        <v>71128</v>
      </c>
      <c r="D21" s="2">
        <f>10846929-71128</f>
        <v>10775801</v>
      </c>
      <c r="E21" s="2">
        <v>36970</v>
      </c>
      <c r="F21" s="2">
        <v>457382</v>
      </c>
      <c r="G21" s="2">
        <v>855163</v>
      </c>
      <c r="H21" s="2">
        <f>B21-C21-D21</f>
        <v>1349515</v>
      </c>
      <c r="I21" s="15">
        <f t="shared" si="7"/>
        <v>11.06482348461568</v>
      </c>
      <c r="J21" s="2">
        <v>1173000</v>
      </c>
      <c r="K21" s="26">
        <f>J21/B21*100</f>
        <v>9.617557379839567</v>
      </c>
      <c r="L21" s="2">
        <f>H21-J21</f>
        <v>176515</v>
      </c>
      <c r="M21" s="14">
        <f>L21/B21*100</f>
        <v>1.4472661047761135</v>
      </c>
      <c r="N21" s="20">
        <v>1.54597</v>
      </c>
      <c r="O21" s="20">
        <v>1.25163</v>
      </c>
      <c r="P21" s="28">
        <f>J21*N21</f>
        <v>1813422.81</v>
      </c>
      <c r="Q21" s="18">
        <f t="shared" si="5"/>
        <v>220931.46945</v>
      </c>
      <c r="R21" s="3">
        <f t="shared" si="6"/>
        <v>2034354.27945</v>
      </c>
      <c r="S21" s="22">
        <f>R21*1.18</f>
        <v>2400538.049751</v>
      </c>
    </row>
    <row r="22" spans="1:19" ht="15">
      <c r="A22" s="1" t="s">
        <v>12</v>
      </c>
      <c r="B22" s="2">
        <v>13893788</v>
      </c>
      <c r="C22" s="2">
        <v>74663</v>
      </c>
      <c r="D22" s="2">
        <f>11535363-74663</f>
        <v>11460700</v>
      </c>
      <c r="E22" s="2">
        <v>40000</v>
      </c>
      <c r="F22" s="2">
        <v>651980</v>
      </c>
      <c r="G22" s="2">
        <v>1666445</v>
      </c>
      <c r="H22" s="2">
        <f>B22-C22-D22</f>
        <v>2358425</v>
      </c>
      <c r="I22" s="15">
        <f t="shared" si="7"/>
        <v>16.974672421948572</v>
      </c>
      <c r="J22" s="2">
        <v>1305000</v>
      </c>
      <c r="K22" s="26">
        <f>J22/B22*100</f>
        <v>9.392686861207325</v>
      </c>
      <c r="L22" s="2">
        <f>H22-J22</f>
        <v>1053425</v>
      </c>
      <c r="M22" s="14">
        <f>L22/B22*100</f>
        <v>7.581985560741246</v>
      </c>
      <c r="N22" s="20">
        <v>1.54578</v>
      </c>
      <c r="O22" s="20">
        <v>1.25143</v>
      </c>
      <c r="P22" s="28">
        <f>J22*N22</f>
        <v>2017242.9</v>
      </c>
      <c r="Q22" s="18">
        <f t="shared" si="5"/>
        <v>1318287.64775</v>
      </c>
      <c r="R22" s="3">
        <f t="shared" si="6"/>
        <v>3335530.54775</v>
      </c>
      <c r="S22" s="22">
        <f>R22*1.18</f>
        <v>3935926.0463449997</v>
      </c>
    </row>
    <row r="23" spans="1:19" ht="43.5" customHeight="1">
      <c r="A23" s="4" t="s">
        <v>16</v>
      </c>
      <c r="B23" s="5">
        <f>SUM(B11:B22)</f>
        <v>131034336</v>
      </c>
      <c r="C23" s="5">
        <f>SUM(C11:C22)</f>
        <v>627824</v>
      </c>
      <c r="D23" s="5">
        <f>SUM(D11:D22)</f>
        <v>114468662</v>
      </c>
      <c r="E23" s="5">
        <f>SUM(E11:E22)</f>
        <v>356619</v>
      </c>
      <c r="F23" s="5">
        <f>SUM(F11:F22)</f>
        <v>5189475</v>
      </c>
      <c r="G23" s="5">
        <f>SUM(G11:G22)</f>
        <v>10391756</v>
      </c>
      <c r="H23" s="5">
        <f>SUM(H11:H22)</f>
        <v>15937850</v>
      </c>
      <c r="I23" s="16">
        <f t="shared" si="7"/>
        <v>12.163109675314415</v>
      </c>
      <c r="J23" s="5">
        <f>SUM(J11:J22)</f>
        <v>11161234</v>
      </c>
      <c r="K23" s="8">
        <f>J23/B23*100</f>
        <v>8.517793382033851</v>
      </c>
      <c r="L23" s="5">
        <f>SUM(L11:L22)</f>
        <v>4776616</v>
      </c>
      <c r="M23" s="8">
        <f>L23/B23*100</f>
        <v>3.645316293280564</v>
      </c>
      <c r="N23" s="29">
        <f>P23/J23</f>
        <v>1.5934648121354682</v>
      </c>
      <c r="O23" s="29">
        <f>Q23/L23</f>
        <v>1.3541115613878105</v>
      </c>
      <c r="P23" s="19">
        <f>SUM(P11:P22)</f>
        <v>17785033.63901</v>
      </c>
      <c r="Q23" s="19">
        <f>SUM(Q11:Q22)</f>
        <v>6468070.949909998</v>
      </c>
      <c r="R23" s="19">
        <f>SUM(R11:R22)</f>
        <v>24253104.588919997</v>
      </c>
      <c r="S23" s="19">
        <f>SUM(S11:S22)</f>
        <v>28618663.396661397</v>
      </c>
    </row>
    <row r="25" spans="4:17" ht="15">
      <c r="D25" s="25"/>
      <c r="E25" s="25"/>
      <c r="F25" s="25"/>
      <c r="G25" s="25"/>
      <c r="P25" s="31"/>
      <c r="Q25" s="31"/>
    </row>
    <row r="26" spans="16:17" ht="15">
      <c r="P26" s="31"/>
      <c r="Q26" s="31"/>
    </row>
    <row r="27" ht="15">
      <c r="Q27" s="30"/>
    </row>
  </sheetData>
  <sheetProtection/>
  <mergeCells count="23">
    <mergeCell ref="S5:S8"/>
    <mergeCell ref="I6:I8"/>
    <mergeCell ref="J7:K7"/>
    <mergeCell ref="L7:M7"/>
    <mergeCell ref="J6:M6"/>
    <mergeCell ref="E6:G6"/>
    <mergeCell ref="E7:G7"/>
    <mergeCell ref="P5:R6"/>
    <mergeCell ref="P7:P8"/>
    <mergeCell ref="R7:R8"/>
    <mergeCell ref="Q7:Q8"/>
    <mergeCell ref="A1:O1"/>
    <mergeCell ref="A5:A8"/>
    <mergeCell ref="B5:M5"/>
    <mergeCell ref="B6:B8"/>
    <mergeCell ref="A2:S2"/>
    <mergeCell ref="D6:D8"/>
    <mergeCell ref="I3:M3"/>
    <mergeCell ref="N5:O6"/>
    <mergeCell ref="N7:N8"/>
    <mergeCell ref="O7:O8"/>
    <mergeCell ref="H6:H8"/>
    <mergeCell ref="C6:C8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P7" sqref="P7"/>
    </sheetView>
  </sheetViews>
  <sheetFormatPr defaultColWidth="9.140625" defaultRowHeight="15"/>
  <cols>
    <col min="1" max="1" width="12.57421875" style="0" customWidth="1"/>
    <col min="2" max="2" width="16.00390625" style="0" customWidth="1"/>
    <col min="3" max="3" width="17.140625" style="0" customWidth="1"/>
    <col min="4" max="4" width="32.00390625" style="0" customWidth="1"/>
    <col min="5" max="16" width="10.00390625" style="0" customWidth="1"/>
  </cols>
  <sheetData>
    <row r="1" ht="15">
      <c r="A1" t="s">
        <v>43</v>
      </c>
    </row>
    <row r="3" spans="1:16" ht="30">
      <c r="A3" s="60" t="s">
        <v>44</v>
      </c>
      <c r="B3" s="60" t="s">
        <v>45</v>
      </c>
      <c r="C3" s="60" t="s">
        <v>46</v>
      </c>
      <c r="D3" s="60" t="s">
        <v>47</v>
      </c>
      <c r="E3" s="60" t="s">
        <v>48</v>
      </c>
      <c r="F3" s="60" t="s">
        <v>49</v>
      </c>
      <c r="G3" s="60" t="s">
        <v>50</v>
      </c>
      <c r="H3" s="60" t="s">
        <v>51</v>
      </c>
      <c r="I3" s="60" t="s">
        <v>52</v>
      </c>
      <c r="J3" s="60" t="s">
        <v>53</v>
      </c>
      <c r="K3" s="60" t="s">
        <v>54</v>
      </c>
      <c r="L3" s="60" t="s">
        <v>55</v>
      </c>
      <c r="M3" s="60" t="s">
        <v>56</v>
      </c>
      <c r="N3" s="60" t="s">
        <v>57</v>
      </c>
      <c r="O3" s="60" t="s">
        <v>58</v>
      </c>
      <c r="P3" s="60" t="s">
        <v>59</v>
      </c>
    </row>
    <row r="4" spans="1:16" ht="24" customHeight="1">
      <c r="A4" s="61" t="s">
        <v>60</v>
      </c>
      <c r="B4" s="61" t="s">
        <v>61</v>
      </c>
      <c r="C4" s="61" t="s">
        <v>62</v>
      </c>
      <c r="D4" s="64" t="s">
        <v>63</v>
      </c>
      <c r="E4" s="65">
        <v>2903521</v>
      </c>
      <c r="F4" s="65">
        <v>873632</v>
      </c>
      <c r="G4" s="65">
        <v>1459349</v>
      </c>
      <c r="H4" s="65">
        <v>692825</v>
      </c>
      <c r="I4" s="65">
        <v>1125974</v>
      </c>
      <c r="J4" s="65">
        <v>1344595</v>
      </c>
      <c r="K4" s="65">
        <v>220160</v>
      </c>
      <c r="L4" s="65">
        <v>1424863</v>
      </c>
      <c r="M4" s="65">
        <v>628617</v>
      </c>
      <c r="N4" s="65">
        <v>1556374</v>
      </c>
      <c r="O4" s="65">
        <v>1349515</v>
      </c>
      <c r="P4" s="65">
        <v>2358425</v>
      </c>
    </row>
    <row r="5" spans="1:16" ht="51" customHeight="1">
      <c r="A5" s="62"/>
      <c r="B5" s="62"/>
      <c r="C5" s="62"/>
      <c r="D5" s="64" t="s">
        <v>65</v>
      </c>
      <c r="E5" s="60">
        <f>'Затраты  по  расходу  потерь'!N11</f>
        <v>1.62468</v>
      </c>
      <c r="F5" s="66">
        <f>'Затраты  по  расходу  потерь'!N12</f>
        <v>1.48357</v>
      </c>
      <c r="G5" s="66">
        <f>'Затраты  по  расходу  потерь'!N13</f>
        <v>1.58839</v>
      </c>
      <c r="H5" s="66">
        <f>'Затраты  по  расходу  потерь'!N14</f>
        <v>1.53151</v>
      </c>
      <c r="I5" s="66">
        <f>'Затраты  по  расходу  потерь'!N15</f>
        <v>1.66173</v>
      </c>
      <c r="J5" s="66">
        <f>'Затраты  по  расходу  потерь'!N16</f>
        <v>1.54649</v>
      </c>
      <c r="K5" s="66">
        <f>'Затраты  по  расходу  потерь'!N17</f>
        <v>1.55096</v>
      </c>
      <c r="L5" s="66">
        <f>'Затраты  по  расходу  потерь'!N18</f>
        <v>1.70171</v>
      </c>
      <c r="M5" s="66">
        <f>'Затраты  по  расходу  потерь'!N19</f>
        <v>1.61926</v>
      </c>
      <c r="N5" s="66">
        <f>'Затраты  по  расходу  потерь'!N20</f>
        <v>1.68068</v>
      </c>
      <c r="O5" s="66">
        <f>'Затраты  по  расходу  потерь'!N21</f>
        <v>1.54597</v>
      </c>
      <c r="P5" s="66">
        <f>'Затраты  по  расходу  потерь'!N22</f>
        <v>1.54578</v>
      </c>
    </row>
    <row r="6" spans="1:16" ht="45">
      <c r="A6" s="63"/>
      <c r="B6" s="63"/>
      <c r="C6" s="63"/>
      <c r="D6" s="64" t="s">
        <v>64</v>
      </c>
      <c r="E6" s="60">
        <f>'Затраты  по  расходу  потерь'!O11</f>
        <v>1.40156</v>
      </c>
      <c r="F6" s="66">
        <f>'Затраты  по  расходу  потерь'!O12</f>
        <v>0</v>
      </c>
      <c r="G6" s="66">
        <f>'Затраты  по  расходу  потерь'!O13</f>
        <v>1.36342</v>
      </c>
      <c r="H6" s="66">
        <f>'Затраты  по  расходу  потерь'!O14</f>
        <v>0</v>
      </c>
      <c r="I6" s="66">
        <f>'Затраты  по  расходу  потерь'!O15</f>
        <v>1.44043</v>
      </c>
      <c r="J6" s="66">
        <f>'Затраты  по  расходу  потерь'!O16</f>
        <v>1.3194</v>
      </c>
      <c r="K6" s="66">
        <f>'Затраты  по  расходу  потерь'!O17</f>
        <v>0</v>
      </c>
      <c r="L6" s="66">
        <f>'Затраты  по  расходу  потерь'!O18</f>
        <v>1.41393</v>
      </c>
      <c r="M6" s="66">
        <f>'Затраты  по  расходу  потерь'!O19</f>
        <v>0</v>
      </c>
      <c r="N6" s="66">
        <f>'Затраты  по  расходу  потерь'!O20</f>
        <v>1.39204</v>
      </c>
      <c r="O6" s="66">
        <f>'Затраты  по  расходу  потерь'!O21</f>
        <v>1.25163</v>
      </c>
      <c r="P6" s="66">
        <f>'Затраты  по  расходу  потерь'!O22</f>
        <v>1.25143</v>
      </c>
    </row>
  </sheetData>
  <sheetProtection/>
  <mergeCells count="3">
    <mergeCell ref="A4:A6"/>
    <mergeCell ref="B4:B6"/>
    <mergeCell ref="C4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2014-09-26T07:27:59Z</cp:lastPrinted>
  <dcterms:created xsi:type="dcterms:W3CDTF">2009-03-31T06:53:37Z</dcterms:created>
  <dcterms:modified xsi:type="dcterms:W3CDTF">2017-08-11T07:50:34Z</dcterms:modified>
  <cp:category/>
  <cp:version/>
  <cp:contentType/>
  <cp:contentStatus/>
</cp:coreProperties>
</file>