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Раскрытие информации\МЭС\"/>
    </mc:Choice>
  </mc:AlternateContent>
  <bookViews>
    <workbookView xWindow="-15" yWindow="165" windowWidth="14520" windowHeight="11640" tabRatio="855"/>
  </bookViews>
  <sheets>
    <sheet name="г. Мурманск" sheetId="1" r:id="rId1"/>
    <sheet name="г.п.Кола" sheetId="2" r:id="rId2"/>
    <sheet name="г.п.Мурмаши" sheetId="3" r:id="rId3"/>
    <sheet name="г.п.Молочный" sheetId="4" r:id="rId4"/>
    <sheet name="г.п.Верхнетуломский" sheetId="5" r:id="rId5"/>
    <sheet name="г.п.Кильдинстрой" sheetId="6" r:id="rId6"/>
    <sheet name="с.п.Ловозеро" sheetId="7" r:id="rId7"/>
    <sheet name="г.п.Ревда" sheetId="8" r:id="rId8"/>
    <sheet name="н.п.Высокий" sheetId="9" r:id="rId9"/>
    <sheet name="г.Гаджиево" sheetId="10" r:id="rId10"/>
    <sheet name="ЗАТО г.Североморск" sheetId="11" r:id="rId11"/>
    <sheet name="г.п.Никель" sheetId="12" r:id="rId12"/>
    <sheet name="Полярный" sheetId="13" r:id="rId13"/>
    <sheet name="г.Снежногорск" sheetId="14" r:id="rId14"/>
    <sheet name="Териберка" sheetId="15" r:id="rId15"/>
    <sheet name="г.Кандалакша" sheetId="16" r:id="rId16"/>
    <sheet name="с.п.Умба" sheetId="17" r:id="rId17"/>
    <sheet name="с.п.Зеленоборский" sheetId="18" r:id="rId18"/>
    <sheet name="Нива 3" sheetId="23" r:id="rId19"/>
    <sheet name="с.п.Белое море" sheetId="19" r:id="rId20"/>
    <sheet name="Ёнский" sheetId="24" r:id="rId21"/>
    <sheet name="Производство тепловой энергии" sheetId="20" r:id="rId22"/>
    <sheet name="Передача тепловой энергии" sheetId="21" r:id="rId23"/>
    <sheet name="ИТОГО регулир.виды деят" sheetId="22" r:id="rId24"/>
  </sheets>
  <calcPr calcId="152511"/>
  <customWorkbookViews>
    <customWorkbookView name="Aleshina - Личное представление" guid="{07A1AA32-C8EB-4C4B-A982-7112EE6C490D}" mergeInterval="0" personalView="1" maximized="1" xWindow="1" yWindow="1" windowWidth="1920" windowHeight="789" tabRatio="958" activeSheetId="20"/>
    <customWorkbookView name="Work - Личное представление" guid="{107DB466-C8B1-4EC3-A411-650BD2587D1A}" mergeInterval="0" personalView="1" maximized="1" xWindow="1" yWindow="1" windowWidth="1276" windowHeight="739" tabRatio="958" activeSheetId="19"/>
  </customWorkbookViews>
</workbook>
</file>

<file path=xl/calcChain.xml><?xml version="1.0" encoding="utf-8"?>
<calcChain xmlns="http://schemas.openxmlformats.org/spreadsheetml/2006/main">
  <c r="E66" i="1" l="1"/>
  <c r="E61" i="20"/>
  <c r="E66" i="20" l="1"/>
  <c r="E59" i="20"/>
  <c r="E69" i="24" l="1"/>
  <c r="E69" i="19"/>
  <c r="E63" i="20" l="1"/>
  <c r="E69" i="1"/>
  <c r="E60" i="20"/>
  <c r="E69" i="8"/>
  <c r="E58" i="20"/>
  <c r="F47" i="21" l="1"/>
  <c r="E43" i="1"/>
  <c r="E43" i="8" l="1"/>
  <c r="E42" i="1"/>
  <c r="E42" i="20" s="1"/>
  <c r="E41" i="1"/>
  <c r="E41" i="20" s="1"/>
  <c r="E40" i="1"/>
  <c r="E40" i="20" s="1"/>
  <c r="F53" i="14"/>
  <c r="E43" i="14"/>
  <c r="E39" i="14"/>
  <c r="F11" i="14"/>
  <c r="F53" i="13"/>
  <c r="E43" i="13"/>
  <c r="E39" i="13"/>
  <c r="F11" i="13"/>
  <c r="E51" i="20"/>
  <c r="E15" i="20"/>
  <c r="E20" i="20"/>
  <c r="E24" i="20"/>
  <c r="E28" i="20"/>
  <c r="E31" i="20"/>
  <c r="E34" i="20"/>
  <c r="E35" i="20"/>
  <c r="E36" i="20"/>
  <c r="E38" i="20"/>
  <c r="E10" i="20"/>
  <c r="F15" i="20"/>
  <c r="F20" i="20"/>
  <c r="F24" i="20"/>
  <c r="F28" i="20"/>
  <c r="F31" i="20"/>
  <c r="F34" i="20"/>
  <c r="F35" i="20"/>
  <c r="F36" i="20"/>
  <c r="F38" i="20"/>
  <c r="F47" i="20"/>
  <c r="F49" i="20"/>
  <c r="F50" i="20"/>
  <c r="F51" i="20"/>
  <c r="F10" i="20"/>
  <c r="F39" i="20" l="1"/>
  <c r="F40" i="20"/>
  <c r="E39" i="20"/>
  <c r="E43" i="20"/>
  <c r="F42" i="20"/>
  <c r="F41" i="20"/>
  <c r="F43" i="20"/>
  <c r="E42" i="21" l="1"/>
  <c r="E41" i="21"/>
  <c r="E37" i="21"/>
  <c r="E36" i="21"/>
  <c r="E52" i="21" s="1"/>
  <c r="E48" i="14" l="1"/>
  <c r="F48" i="20" s="1"/>
  <c r="G47" i="20" s="1"/>
  <c r="E33" i="14"/>
  <c r="E16" i="14"/>
  <c r="F16" i="20" l="1"/>
  <c r="E16" i="20"/>
  <c r="F33" i="20"/>
  <c r="E33" i="20"/>
  <c r="E37" i="8"/>
  <c r="F37" i="20" l="1"/>
  <c r="E37" i="20"/>
  <c r="E46" i="2"/>
  <c r="E46" i="20" l="1"/>
  <c r="F46" i="20"/>
  <c r="E32" i="24"/>
  <c r="E27" i="24"/>
  <c r="E23" i="24"/>
  <c r="E21" i="24"/>
  <c r="E17" i="24"/>
  <c r="E69" i="23"/>
  <c r="E32" i="23"/>
  <c r="E27" i="23"/>
  <c r="E23" i="23"/>
  <c r="E13" i="23" s="1"/>
  <c r="E52" i="23" s="1"/>
  <c r="E21" i="23"/>
  <c r="E17" i="23"/>
  <c r="E13" i="24" l="1"/>
  <c r="E52" i="24" s="1"/>
  <c r="E11" i="24"/>
  <c r="E53" i="24" s="1"/>
  <c r="E11" i="23"/>
  <c r="E53" i="23" s="1"/>
  <c r="E31" i="22" l="1"/>
  <c r="E32" i="6"/>
  <c r="E32" i="4"/>
  <c r="E32" i="2"/>
  <c r="E17" i="6"/>
  <c r="E29" i="11"/>
  <c r="E17" i="19"/>
  <c r="E25" i="18"/>
  <c r="E17" i="16"/>
  <c r="E25" i="11"/>
  <c r="E15" i="22"/>
  <c r="E16" i="22"/>
  <c r="E66" i="22"/>
  <c r="E32" i="21"/>
  <c r="E17" i="21"/>
  <c r="E11" i="21"/>
  <c r="E51" i="22"/>
  <c r="E46" i="22"/>
  <c r="E35" i="22"/>
  <c r="E36" i="22"/>
  <c r="E37" i="22"/>
  <c r="E38" i="22"/>
  <c r="E39" i="22"/>
  <c r="E40" i="22"/>
  <c r="E41" i="22"/>
  <c r="E42" i="22"/>
  <c r="E43" i="22"/>
  <c r="E34" i="22"/>
  <c r="E69" i="20"/>
  <c r="E28" i="22"/>
  <c r="E24" i="22"/>
  <c r="E20" i="22"/>
  <c r="E12" i="22"/>
  <c r="E10" i="22"/>
  <c r="E32" i="19"/>
  <c r="E27" i="19"/>
  <c r="E23" i="19"/>
  <c r="E19" i="19"/>
  <c r="E69" i="18"/>
  <c r="E32" i="18"/>
  <c r="E27" i="18"/>
  <c r="E19" i="18"/>
  <c r="E17" i="18"/>
  <c r="E69" i="17"/>
  <c r="E32" i="17"/>
  <c r="E27" i="17"/>
  <c r="E23" i="17"/>
  <c r="E19" i="17"/>
  <c r="E17" i="17"/>
  <c r="E69" i="16"/>
  <c r="E32" i="16"/>
  <c r="E27" i="16"/>
  <c r="E23" i="16"/>
  <c r="E19" i="16"/>
  <c r="E69" i="15"/>
  <c r="E32" i="15"/>
  <c r="E27" i="15"/>
  <c r="E23" i="15"/>
  <c r="E17" i="15"/>
  <c r="E69" i="14"/>
  <c r="E32" i="14"/>
  <c r="E27" i="14"/>
  <c r="E23" i="14"/>
  <c r="E19" i="14"/>
  <c r="E17" i="14"/>
  <c r="E69" i="13"/>
  <c r="E32" i="13"/>
  <c r="E27" i="13"/>
  <c r="E23" i="13"/>
  <c r="E19" i="13"/>
  <c r="E17" i="13"/>
  <c r="E69" i="12"/>
  <c r="E32" i="12"/>
  <c r="E27" i="12"/>
  <c r="E23" i="12"/>
  <c r="E19" i="12"/>
  <c r="E17" i="12"/>
  <c r="E69" i="11"/>
  <c r="E32" i="11"/>
  <c r="E17" i="11"/>
  <c r="E69" i="10"/>
  <c r="E32" i="10"/>
  <c r="E27" i="10"/>
  <c r="E23" i="10"/>
  <c r="E19" i="10"/>
  <c r="E17" i="10"/>
  <c r="E69" i="9"/>
  <c r="E27" i="9"/>
  <c r="E23" i="9"/>
  <c r="E19" i="9"/>
  <c r="E17" i="9"/>
  <c r="E32" i="8"/>
  <c r="E27" i="8"/>
  <c r="E23" i="8"/>
  <c r="E19" i="8"/>
  <c r="E17" i="8"/>
  <c r="E69" i="7"/>
  <c r="E32" i="7"/>
  <c r="E27" i="7"/>
  <c r="E23" i="7"/>
  <c r="E19" i="7"/>
  <c r="E17" i="7"/>
  <c r="E69" i="6"/>
  <c r="E27" i="6"/>
  <c r="E23" i="6"/>
  <c r="E19" i="6"/>
  <c r="E69" i="5"/>
  <c r="E32" i="5"/>
  <c r="E27" i="5"/>
  <c r="E23" i="5"/>
  <c r="E19" i="5"/>
  <c r="E69" i="4"/>
  <c r="E27" i="4"/>
  <c r="E23" i="4"/>
  <c r="E19" i="4"/>
  <c r="E17" i="4"/>
  <c r="E69" i="3"/>
  <c r="E32" i="3"/>
  <c r="E27" i="3"/>
  <c r="E23" i="3"/>
  <c r="E19" i="3"/>
  <c r="E17" i="3"/>
  <c r="E69" i="2"/>
  <c r="E27" i="2"/>
  <c r="E23" i="2"/>
  <c r="E19" i="2"/>
  <c r="E17" i="2"/>
  <c r="E13" i="10" l="1"/>
  <c r="E52" i="10" s="1"/>
  <c r="E13" i="3"/>
  <c r="E52" i="3" s="1"/>
  <c r="E13" i="13"/>
  <c r="E52" i="13" s="1"/>
  <c r="E53" i="21"/>
  <c r="F54" i="21" s="1"/>
  <c r="E13" i="2"/>
  <c r="E52" i="2" s="1"/>
  <c r="E11" i="10"/>
  <c r="E53" i="10" s="1"/>
  <c r="E11" i="13"/>
  <c r="E17" i="5"/>
  <c r="E32" i="9"/>
  <c r="E13" i="19"/>
  <c r="E52" i="19" s="1"/>
  <c r="E13" i="18"/>
  <c r="E52" i="18" s="1"/>
  <c r="E13" i="17"/>
  <c r="E52" i="17" s="1"/>
  <c r="E13" i="16"/>
  <c r="E52" i="16" s="1"/>
  <c r="E13" i="14"/>
  <c r="E52" i="14" s="1"/>
  <c r="E13" i="12"/>
  <c r="E52" i="12" s="1"/>
  <c r="E21" i="11"/>
  <c r="E13" i="9"/>
  <c r="E52" i="9" s="1"/>
  <c r="E13" i="8"/>
  <c r="E52" i="8" s="1"/>
  <c r="E13" i="7"/>
  <c r="E13" i="6"/>
  <c r="E52" i="6" s="1"/>
  <c r="E13" i="5"/>
  <c r="E52" i="5" s="1"/>
  <c r="E13" i="4"/>
  <c r="E52" i="4" s="1"/>
  <c r="E13" i="15"/>
  <c r="E52" i="15" s="1"/>
  <c r="E17" i="22"/>
  <c r="E13" i="11"/>
  <c r="E52" i="11" s="1"/>
  <c r="E33" i="22"/>
  <c r="E27" i="1"/>
  <c r="E17" i="1"/>
  <c r="E19" i="1"/>
  <c r="E23" i="1"/>
  <c r="E32" i="1"/>
  <c r="E19" i="20" l="1"/>
  <c r="F19" i="20"/>
  <c r="E27" i="20"/>
  <c r="E27" i="22" s="1"/>
  <c r="E29" i="22" s="1"/>
  <c r="F27" i="20"/>
  <c r="E52" i="7"/>
  <c r="E11" i="7"/>
  <c r="E23" i="20"/>
  <c r="E23" i="22" s="1"/>
  <c r="E25" i="22" s="1"/>
  <c r="F23" i="20"/>
  <c r="E53" i="13"/>
  <c r="E11" i="2"/>
  <c r="E53" i="2" s="1"/>
  <c r="E11" i="5"/>
  <c r="E53" i="5" s="1"/>
  <c r="E11" i="9"/>
  <c r="E53" i="9" s="1"/>
  <c r="E11" i="16"/>
  <c r="E53" i="16" s="1"/>
  <c r="E11" i="3"/>
  <c r="E53" i="3" s="1"/>
  <c r="E53" i="7"/>
  <c r="E11" i="12"/>
  <c r="E53" i="12" s="1"/>
  <c r="E11" i="18"/>
  <c r="E53" i="18" s="1"/>
  <c r="E11" i="6"/>
  <c r="E53" i="6" s="1"/>
  <c r="E11" i="17"/>
  <c r="E53" i="17" s="1"/>
  <c r="E11" i="11"/>
  <c r="E53" i="11" s="1"/>
  <c r="E11" i="4"/>
  <c r="E53" i="4" s="1"/>
  <c r="E11" i="8"/>
  <c r="E53" i="8" s="1"/>
  <c r="E11" i="14"/>
  <c r="E53" i="14" s="1"/>
  <c r="E11" i="19"/>
  <c r="E53" i="19" s="1"/>
  <c r="E32" i="22"/>
  <c r="E13" i="1"/>
  <c r="E13" i="20" l="1"/>
  <c r="F13" i="20"/>
  <c r="E52" i="1"/>
  <c r="E11" i="1" s="1"/>
  <c r="E53" i="1" s="1"/>
  <c r="E11" i="15"/>
  <c r="E53" i="15" s="1"/>
  <c r="E19" i="22"/>
  <c r="E21" i="22" s="1"/>
  <c r="E53" i="20" l="1"/>
  <c r="E52" i="20"/>
  <c r="E52" i="22" s="1"/>
  <c r="F52" i="20"/>
  <c r="F53" i="20"/>
  <c r="E11" i="20"/>
  <c r="F11" i="20"/>
  <c r="E13" i="22"/>
  <c r="E11" i="22" s="1"/>
  <c r="E53" i="22" s="1"/>
</calcChain>
</file>

<file path=xl/sharedStrings.xml><?xml version="1.0" encoding="utf-8"?>
<sst xmlns="http://schemas.openxmlformats.org/spreadsheetml/2006/main" count="3866" uniqueCount="153">
  <si>
    <t xml:space="preserve">ИНФОРМАЦИЯ </t>
  </si>
  <si>
    <t>ОБ ОСНОВНЫХ ПОКАЗАТЕЛЯХ ФИНАНСОВО-ХОЗЯЙСТВЕННОЙ</t>
  </si>
  <si>
    <t>г. Мурманск</t>
  </si>
  <si>
    <t>№ п/п</t>
  </si>
  <si>
    <t>Наименование показателей</t>
  </si>
  <si>
    <t>Единица измерения</t>
  </si>
  <si>
    <t>Значения</t>
  </si>
  <si>
    <t>Вид регулируемой деятельности (производство,передача тепловой энергии)</t>
  </si>
  <si>
    <t>Х</t>
  </si>
  <si>
    <t>производство тепловой энергии</t>
  </si>
  <si>
    <t>Выручка от регулируемой деятельности</t>
  </si>
  <si>
    <t>тыс.руб.</t>
  </si>
  <si>
    <t>Себестоимость производимых товаров (оказываемых услуг) по регулируемому виду деятельности, в том числе:</t>
  </si>
  <si>
    <t>3.1.</t>
  </si>
  <si>
    <t>Расходы на покупаемую тепловую энергию (мощность)</t>
  </si>
  <si>
    <t>3.2.</t>
  </si>
  <si>
    <t>Расходы на топливо, всего</t>
  </si>
  <si>
    <t>в том числе по видам топлив</t>
  </si>
  <si>
    <t>3.2.1.</t>
  </si>
  <si>
    <t>мазут М-100</t>
  </si>
  <si>
    <t>Стоимость</t>
  </si>
  <si>
    <t>Объем</t>
  </si>
  <si>
    <t>тн</t>
  </si>
  <si>
    <t>Стоимость 1 -й единицы объема с учетом (транспортировки)</t>
  </si>
  <si>
    <t>Способ приобретения</t>
  </si>
  <si>
    <t>3.2.2.</t>
  </si>
  <si>
    <t>уголь каменный</t>
  </si>
  <si>
    <t>3.2.3.</t>
  </si>
  <si>
    <t>3.3.</t>
  </si>
  <si>
    <t>Расходы на покупаемую электрическую энергию (мощность), потребляемую оборудованием, используемым в технологическом процессе</t>
  </si>
  <si>
    <t>3.3.1.</t>
  </si>
  <si>
    <t>Средневзвешенная стоимость 1 кВт/ч</t>
  </si>
  <si>
    <t>руб.</t>
  </si>
  <si>
    <t>3.3.2.</t>
  </si>
  <si>
    <t>Объем приобретенной электрической энергии</t>
  </si>
  <si>
    <t>тыс. кВт/ч</t>
  </si>
  <si>
    <t>3.4.</t>
  </si>
  <si>
    <t>Расходы на приобретение холодной воды, используемой в технологическом процессе</t>
  </si>
  <si>
    <t>3.5.</t>
  </si>
  <si>
    <t>3.6.1.</t>
  </si>
  <si>
    <t>Расходы на оплату труда основного производственного персонала</t>
  </si>
  <si>
    <t>3.6.2.</t>
  </si>
  <si>
    <t>Отчисления на социальные нужды основного производственного персонала</t>
  </si>
  <si>
    <t>3.7.1.</t>
  </si>
  <si>
    <t>Расходы на амортизацию основных производственных средств, используемых в технологическом процессе</t>
  </si>
  <si>
    <t>3.7.2.</t>
  </si>
  <si>
    <t>Аренда имущества, используемого в технологическом процессе</t>
  </si>
  <si>
    <t>3.8.</t>
  </si>
  <si>
    <t>Общепроизводственные (цеховые) расходы, в том числе</t>
  </si>
  <si>
    <t>3.8.1.</t>
  </si>
  <si>
    <t>Расходы на оплату труда</t>
  </si>
  <si>
    <t>3.8.2.</t>
  </si>
  <si>
    <t xml:space="preserve">Отчисления на социальные нужды </t>
  </si>
  <si>
    <t>3.9.</t>
  </si>
  <si>
    <t>Общепроизводственные (управленческие) расходы</t>
  </si>
  <si>
    <t>3.9.1.</t>
  </si>
  <si>
    <t>3.9.2.</t>
  </si>
  <si>
    <t>3.10.</t>
  </si>
  <si>
    <t>3.11.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</si>
  <si>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</si>
  <si>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3.12.</t>
  </si>
  <si>
    <t>Валовая прибыль от продажи товаров и  услуг по регулируемому виду деятельности</t>
  </si>
  <si>
    <t>Чистая прибыль от регулируемого вида деятельности</t>
  </si>
  <si>
    <t>5.1.</t>
  </si>
  <si>
    <t>В том числе чистая прибыль на финансирование мероприятий, предусмотренных инвестиционной программой по развитию системы теплоснабжения</t>
  </si>
  <si>
    <t>6.</t>
  </si>
  <si>
    <t>Изменение стоимости основных фондов</t>
  </si>
  <si>
    <t>6.1.</t>
  </si>
  <si>
    <t>В том числе за счёт ввода (вывода) их из эксплуатации</t>
  </si>
  <si>
    <t>Установленная тепловая мощность</t>
  </si>
  <si>
    <t>Гкал/ч</t>
  </si>
  <si>
    <t>Присоединенная нагрузка</t>
  </si>
  <si>
    <t>Объём вырабатываемой регулируемой организацией тепловой энергии</t>
  </si>
  <si>
    <t>тыс. Гкал</t>
  </si>
  <si>
    <t>9.1.</t>
  </si>
  <si>
    <t>Справочно объем тепловой энергии на технлогические нужды производства</t>
  </si>
  <si>
    <t>Объем покупаемой регулируемой организацией тепловой энергии</t>
  </si>
  <si>
    <t>Объем тепловой энергии, отпускаемой потребителям</t>
  </si>
  <si>
    <t>%</t>
  </si>
  <si>
    <t>Среднесписочная численность основного производственного персонала</t>
  </si>
  <si>
    <t>чел.</t>
  </si>
  <si>
    <t>Удельный расход условного топлива на единицу тепловой энергии, отпускаемой в тепловую сеть</t>
  </si>
  <si>
    <t>кг у.т./Гкал</t>
  </si>
  <si>
    <t>Удельный расход электрической энергии на единицу тепловой энергии, оптускаемой в тепловую сеть</t>
  </si>
  <si>
    <t>кВт.ч/Гкал</t>
  </si>
  <si>
    <t>Удельный расход холодной воды на единицу тепловой энергии, отпускаемой в тепловую сеть</t>
  </si>
  <si>
    <t>м3/Гкал</t>
  </si>
  <si>
    <t>Комментарии</t>
  </si>
  <si>
    <t>Регулируемая деятельность осуществляется с 01.09.2011 года по договору эксплуатации. Производственный персонал состоит в штате эксплуатирующей организации</t>
  </si>
  <si>
    <t>г.п. Кола Кольского района</t>
  </si>
  <si>
    <t>г.п. Мурмаши Кольского района</t>
  </si>
  <si>
    <t>г.п. Молочный Кольского района</t>
  </si>
  <si>
    <t>г.п. Верхнетуломский Кольского района</t>
  </si>
  <si>
    <t>Городское поселение Кильдинстрой Кольского района (п.г.т. Кильдинстрой, н.п. Шонгуй)</t>
  </si>
  <si>
    <t>с.п. Ловозеро Ловозерского района</t>
  </si>
  <si>
    <t>г.п. Ревда Ловозерского района</t>
  </si>
  <si>
    <t>г. Оленегорск (н.п.Высокий)</t>
  </si>
  <si>
    <t>г.Гаджиево ЗАТО Александровск</t>
  </si>
  <si>
    <t>ЗАТО город Североморск</t>
  </si>
  <si>
    <t>г.п. Никель Печенгского района</t>
  </si>
  <si>
    <t>г. Полярный ЗАТО Александровск</t>
  </si>
  <si>
    <t>г. Снежногорск ЗАТО Александровск</t>
  </si>
  <si>
    <t>МО город Мурманск</t>
  </si>
  <si>
    <t>передача тепловой энергии</t>
  </si>
  <si>
    <t>г. Кандалакша</t>
  </si>
  <si>
    <t>с.п. Умба</t>
  </si>
  <si>
    <t>с.п. Зеленоборский</t>
  </si>
  <si>
    <t>3.2.4.</t>
  </si>
  <si>
    <t>дизельное топливо</t>
  </si>
  <si>
    <t>флотский мазут</t>
  </si>
  <si>
    <t>Расходы на химреагенты</t>
  </si>
  <si>
    <t>в том числе капремонт (подрядные организации)</t>
  </si>
  <si>
    <t>3.11.1.</t>
  </si>
  <si>
    <t>прочие расходы, которые подлежат отнесению на регулируемые виды деятельности в соответствии с законодательством РФ</t>
  </si>
  <si>
    <t>Нормативные технологические потери тепловой энергии при передаче по тепловым сетям</t>
  </si>
  <si>
    <t>Фактические  потери тепловой энергии при передаче по тепловым сетям</t>
  </si>
  <si>
    <t>Среднесписочная численность административно-управленческого персонала</t>
  </si>
  <si>
    <t>Регулируемая деятельность осуществляется с 01.09.2011 года по договору эксплуатации. Производственный персонал состоит в штате эксплуатирующей организации.</t>
  </si>
  <si>
    <t>Регулируемая деятельность осуществляется с 01.10.2011 года по договору эксплуатации. Производственный персонал состоит в штате эксплуатирующей организации.</t>
  </si>
  <si>
    <t>с.п. Белое море</t>
  </si>
  <si>
    <t>производство и передача тепловой энергии</t>
  </si>
  <si>
    <t>в том числе по видам топлива</t>
  </si>
  <si>
    <t>3.10.1.</t>
  </si>
  <si>
    <t>ЗАО "Корта"</t>
  </si>
  <si>
    <t>ООО "Триоль"</t>
  </si>
  <si>
    <t>ДЕЯТЕЛЬНОСТИ  ОАО "МУРМАНЭНЕРГОСБЫТ" ЗА  2014 ГОД</t>
  </si>
  <si>
    <t>ООО ССК</t>
  </si>
  <si>
    <t>ООО "Сервис-АВИА"</t>
  </si>
  <si>
    <t>ООО Эксперт-технология</t>
  </si>
  <si>
    <t>ООО ЦСР</t>
  </si>
  <si>
    <t>ЗАО ЗЗиС</t>
  </si>
  <si>
    <t>ООО МурманПутьРем</t>
  </si>
  <si>
    <t>МУП ЖКХ База механизации</t>
  </si>
  <si>
    <t>плюс Оленья губа</t>
  </si>
  <si>
    <t>ООО НИКА</t>
  </si>
  <si>
    <t>ООО Северный Альянс</t>
  </si>
  <si>
    <t>с.п. Териберка  Кольского района</t>
  </si>
  <si>
    <t xml:space="preserve">Котельная микрорайона Нива-3 г.Кандалакши </t>
  </si>
  <si>
    <t>с.п.  Ёнский  Ковдорского  района</t>
  </si>
  <si>
    <t>ООО "Сторй-Инвест"</t>
  </si>
  <si>
    <t>ООО "Вуд Хаус"</t>
  </si>
  <si>
    <t>ЗАО "Севзаплесэнерго"</t>
  </si>
  <si>
    <t>ООО "Строй-Инвест"</t>
  </si>
  <si>
    <t>ООО "Стройиндустрия"</t>
  </si>
  <si>
    <t>ООО ДСУ "Севдорстрой"</t>
  </si>
  <si>
    <t>Расходы на ремонт (капитальный) основных производственных средств (вспомогательными службами и сторонними организациями)</t>
  </si>
  <si>
    <t>Корта</t>
  </si>
  <si>
    <t>Мурманская горэлектросеть</t>
  </si>
  <si>
    <t>ООО Стройиндустрия</t>
  </si>
  <si>
    <t>ООО ДСУ Севдорстрой</t>
  </si>
  <si>
    <t>4,5рн, 3рн (4,5рн)</t>
  </si>
  <si>
    <t>Среднесписочная численность основного производственного и цехового персонала</t>
  </si>
  <si>
    <t>показана в отчете по предприятию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</si>
</sst>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_ ;[Red]\-#,##0\ "/>
    <numFmt numFmtId="165" formatCode="#,##0.000"/>
    <numFmt numFmtId="166" formatCode="#,##0.0_ ;[Red]\-#,##0.0\ "/>
    <numFmt numFmtId="167" formatCode="0.00000"/>
    <numFmt numFmtId="168" formatCode="#,##0.00000"/>
    <numFmt numFmtId="169" formatCode="#,##0.000_ ;[Red]\-#,##0.000\ "/>
    <numFmt numFmtId="170" formatCode="#,##0.00000_ ;[Red]\-#,##0.00000\ "/>
    <numFmt numFmtId="171" formatCode="#,##0.0"/>
  </numFmts>
  <fonts count="8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color theme="0" tint="-0.3499862666707357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/>
    </xf>
    <xf numFmtId="16" fontId="0" fillId="0" borderId="2" xfId="0" applyNumberFormat="1" applyFont="1" applyBorder="1" applyAlignment="1">
      <alignment horizontal="center" vertical="top"/>
    </xf>
    <xf numFmtId="164" fontId="0" fillId="0" borderId="2" xfId="0" applyNumberFormat="1" applyBorder="1" applyAlignment="1">
      <alignment horizontal="center"/>
    </xf>
    <xf numFmtId="3" fontId="0" fillId="0" borderId="0" xfId="0" applyNumberFormat="1"/>
    <xf numFmtId="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/>
    <xf numFmtId="165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0" fillId="0" borderId="2" xfId="0" applyNumberFormat="1" applyBorder="1"/>
    <xf numFmtId="165" fontId="0" fillId="0" borderId="2" xfId="0" applyNumberFormat="1" applyBorder="1"/>
    <xf numFmtId="4" fontId="0" fillId="0" borderId="2" xfId="0" applyNumberFormat="1" applyFill="1" applyBorder="1"/>
    <xf numFmtId="10" fontId="0" fillId="0" borderId="2" xfId="0" applyNumberFormat="1" applyFill="1" applyBorder="1"/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1" fillId="0" borderId="2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/>
    </xf>
    <xf numFmtId="3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/>
    <xf numFmtId="166" fontId="1" fillId="0" borderId="0" xfId="0" applyNumberFormat="1" applyFont="1"/>
    <xf numFmtId="166" fontId="3" fillId="0" borderId="0" xfId="0" applyNumberFormat="1" applyFont="1"/>
    <xf numFmtId="3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 wrapText="1"/>
    </xf>
    <xf numFmtId="167" fontId="1" fillId="0" borderId="0" xfId="0" applyNumberFormat="1" applyFont="1"/>
    <xf numFmtId="168" fontId="1" fillId="0" borderId="2" xfId="0" applyNumberFormat="1" applyFont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164" fontId="0" fillId="0" borderId="2" xfId="0" applyNumberForma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 wrapText="1"/>
    </xf>
    <xf numFmtId="169" fontId="1" fillId="0" borderId="0" xfId="0" applyNumberFormat="1" applyFont="1"/>
    <xf numFmtId="169" fontId="3" fillId="0" borderId="0" xfId="0" applyNumberFormat="1" applyFont="1"/>
    <xf numFmtId="168" fontId="1" fillId="0" borderId="0" xfId="0" applyNumberFormat="1" applyFont="1"/>
    <xf numFmtId="3" fontId="0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170" fontId="0" fillId="0" borderId="2" xfId="0" applyNumberFormat="1" applyFon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0" fontId="1" fillId="0" borderId="0" xfId="0" applyNumberFormat="1" applyFont="1"/>
    <xf numFmtId="169" fontId="0" fillId="0" borderId="2" xfId="0" applyNumberFormat="1" applyFont="1" applyBorder="1" applyAlignment="1">
      <alignment horizontal="center"/>
    </xf>
    <xf numFmtId="4" fontId="1" fillId="5" borderId="2" xfId="0" applyNumberFormat="1" applyFont="1" applyFill="1" applyBorder="1" applyAlignment="1">
      <alignment horizontal="center" wrapText="1"/>
    </xf>
    <xf numFmtId="170" fontId="3" fillId="0" borderId="0" xfId="0" applyNumberFormat="1" applyFont="1"/>
    <xf numFmtId="169" fontId="3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4" fontId="0" fillId="6" borderId="2" xfId="0" applyNumberFormat="1" applyFill="1" applyBorder="1"/>
    <xf numFmtId="165" fontId="0" fillId="0" borderId="2" xfId="0" applyNumberFormat="1" applyFill="1" applyBorder="1"/>
    <xf numFmtId="4" fontId="6" fillId="0" borderId="2" xfId="0" applyNumberFormat="1" applyFont="1" applyFill="1" applyBorder="1" applyAlignment="1">
      <alignment wrapText="1"/>
    </xf>
    <xf numFmtId="171" fontId="0" fillId="0" borderId="2" xfId="0" applyNumberFormat="1" applyFill="1" applyBorder="1"/>
    <xf numFmtId="171" fontId="0" fillId="0" borderId="2" xfId="0" applyNumberFormat="1" applyFont="1" applyFill="1" applyBorder="1"/>
    <xf numFmtId="171" fontId="0" fillId="0" borderId="2" xfId="0" applyNumberFormat="1" applyFill="1" applyBorder="1" applyAlignment="1">
      <alignment horizontal="right"/>
    </xf>
    <xf numFmtId="171" fontId="0" fillId="0" borderId="2" xfId="0" applyNumberFormat="1" applyBorder="1" applyAlignment="1">
      <alignment horizontal="right"/>
    </xf>
    <xf numFmtId="166" fontId="0" fillId="0" borderId="2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3" fontId="6" fillId="0" borderId="4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170" fontId="6" fillId="0" borderId="4" xfId="0" applyNumberFormat="1" applyFont="1" applyBorder="1" applyAlignment="1">
      <alignment horizontal="center" wrapText="1"/>
    </xf>
    <xf numFmtId="170" fontId="6" fillId="0" borderId="5" xfId="0" applyNumberFormat="1" applyFont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71" fontId="5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71"/>
  <sheetViews>
    <sheetView tabSelected="1"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D66" sqref="D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0" t="s">
        <v>2</v>
      </c>
      <c r="B4" s="100"/>
      <c r="C4" s="100"/>
      <c r="D4" s="100"/>
      <c r="E4" s="100"/>
    </row>
    <row r="5" spans="1:6" ht="1.5" customHeight="1" x14ac:dyDescent="0.2">
      <c r="A5" s="100"/>
      <c r="B5" s="100"/>
      <c r="C5" s="100"/>
      <c r="D5" s="100"/>
      <c r="E5" s="100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6">
        <v>1</v>
      </c>
      <c r="B8" s="102">
        <v>2</v>
      </c>
      <c r="C8" s="102"/>
      <c r="D8" s="6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1663108.76098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59">
        <f>E12+E13+E31+E34+E35+E36+E37+E38+E39+E40+E43+E46+E51+E52</f>
        <v>1699536.4821799998</v>
      </c>
      <c r="F11" s="68">
        <v>1699536.48218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1035806.8291435001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1033559.6511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90837.914999999994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11.378064446987803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2247.1780435000001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>
        <v>72.67</v>
      </c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>
        <v>30.92305</v>
      </c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64869.69111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2.6791323018576674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24212.948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11790.82517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1361.8586299999999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119641.44567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38998.244659999997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12.517300000000001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85049.784880000007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49">
        <f>112002.89794-1106.95006</f>
        <v>110895.94787999999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49">
        <f>46442.61536-290.15053</f>
        <v>46152.464830000004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49">
        <f>14114.56085-93.60412</f>
        <v>14020.95673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49">
        <f>70913.54523-77.32767+0.005</f>
        <v>70836.222560000009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104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105"/>
    </row>
    <row r="46" spans="1:5" ht="41.2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52050.905010000002</v>
      </c>
    </row>
    <row r="47" spans="1:5" s="24" customFormat="1" ht="30" customHeight="1" x14ac:dyDescent="0.2">
      <c r="A47" s="41" t="s">
        <v>122</v>
      </c>
      <c r="B47" s="95" t="s">
        <v>111</v>
      </c>
      <c r="C47" s="21" t="s">
        <v>146</v>
      </c>
      <c r="D47" s="22"/>
      <c r="E47" s="23">
        <v>8445.4230000000007</v>
      </c>
    </row>
    <row r="48" spans="1:5" s="24" customFormat="1" ht="27.75" customHeight="1" x14ac:dyDescent="0.2">
      <c r="A48" s="10"/>
      <c r="B48" s="96"/>
      <c r="C48" s="21" t="s">
        <v>147</v>
      </c>
      <c r="D48" s="22"/>
      <c r="E48" s="23">
        <v>78.753500000000003</v>
      </c>
    </row>
    <row r="49" spans="1:6" s="24" customFormat="1" x14ac:dyDescent="0.2">
      <c r="A49" s="10"/>
      <c r="B49" s="96"/>
      <c r="C49" s="21" t="s">
        <v>148</v>
      </c>
      <c r="D49" s="22"/>
      <c r="E49" s="25">
        <v>2326.3510000000001</v>
      </c>
    </row>
    <row r="50" spans="1:6" s="24" customFormat="1" x14ac:dyDescent="0.2">
      <c r="A50" s="10"/>
      <c r="B50" s="97"/>
      <c r="C50" s="21" t="s">
        <v>149</v>
      </c>
      <c r="D50" s="22"/>
      <c r="E50" s="23">
        <v>1872.3589899999999</v>
      </c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82877.242800000007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1699536.48218-E13-E31-E34-E35-E36-E37-E38-E39-E40-E43-E46-E51</f>
        <v>25344.967366499928</v>
      </c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59">
        <f>E10-E11</f>
        <v>-36427.721199999796</v>
      </c>
      <c r="F53" s="58">
        <v>-36427.7212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555.07000000000005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228.05699999999999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786.92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47.430999999999997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663.22299999999996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0.1129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f>883.6-261.3-89.4</f>
        <v>532.9</v>
      </c>
    </row>
    <row r="67" spans="1:5" ht="32.2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167.67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32.742810237880484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9">
      <selection activeCell="E54" sqref="E54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4">
      <selection activeCell="E32" sqref="E3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70:C70"/>
    <mergeCell ref="B71:C71"/>
    <mergeCell ref="D71:E71"/>
    <mergeCell ref="B66:C66"/>
    <mergeCell ref="B68:C68"/>
    <mergeCell ref="B69:C69"/>
    <mergeCell ref="B67:C67"/>
    <mergeCell ref="B65:C65"/>
    <mergeCell ref="B53:C53"/>
    <mergeCell ref="B54:C54"/>
    <mergeCell ref="B55:C55"/>
    <mergeCell ref="B56:C56"/>
    <mergeCell ref="B57:C57"/>
    <mergeCell ref="B58:C58"/>
    <mergeCell ref="B59:C59"/>
    <mergeCell ref="B64:C64"/>
    <mergeCell ref="B60:C60"/>
    <mergeCell ref="B61:C61"/>
    <mergeCell ref="B62:C62"/>
    <mergeCell ref="B63:C63"/>
    <mergeCell ref="A23:A26"/>
    <mergeCell ref="B23:B26"/>
    <mergeCell ref="B12:C12"/>
    <mergeCell ref="B13:C13"/>
    <mergeCell ref="B14:C14"/>
    <mergeCell ref="B8:C8"/>
    <mergeCell ref="A15:A18"/>
    <mergeCell ref="B15:B18"/>
    <mergeCell ref="A19:A22"/>
    <mergeCell ref="B19:B22"/>
    <mergeCell ref="A1:E1"/>
    <mergeCell ref="A2:E2"/>
    <mergeCell ref="A3:E3"/>
    <mergeCell ref="A4:E5"/>
    <mergeCell ref="B7:C7"/>
    <mergeCell ref="B51:C51"/>
    <mergeCell ref="B52:C52"/>
    <mergeCell ref="B9:C9"/>
    <mergeCell ref="B10:C10"/>
    <mergeCell ref="B11:C11"/>
    <mergeCell ref="B37:C37"/>
    <mergeCell ref="B38:C38"/>
    <mergeCell ref="B36:C36"/>
    <mergeCell ref="B31:C31"/>
    <mergeCell ref="B32:C32"/>
    <mergeCell ref="B33:C33"/>
    <mergeCell ref="B47:B50"/>
    <mergeCell ref="E44:E45"/>
    <mergeCell ref="A27:A30"/>
    <mergeCell ref="B27:B30"/>
    <mergeCell ref="B46:C46"/>
    <mergeCell ref="B34:C34"/>
    <mergeCell ref="B35:C35"/>
    <mergeCell ref="B39:C39"/>
    <mergeCell ref="B40:C40"/>
    <mergeCell ref="B41:C41"/>
    <mergeCell ref="B42:C42"/>
    <mergeCell ref="B43:C43"/>
    <mergeCell ref="B44:C44"/>
    <mergeCell ref="B45:C45"/>
  </mergeCells>
  <phoneticPr fontId="0" type="noConversion"/>
  <pageMargins left="0.75" right="0.75" top="0.27" bottom="0.27" header="0.17" footer="0.17"/>
  <pageSetup paperSize="9" scale="78" firstPageNumber="0" fitToHeight="0"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9" sqref="E69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97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210009.57238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233920.17688999997</v>
      </c>
      <c r="F11" s="15">
        <v>233920.17689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142226.85409000001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142226.85409000001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12495.242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11.382480954750617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8641.8768500000006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3.4727294628042555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2488.4969999999998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714.73505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135.30796000000001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17324.459350000001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5667.7416899999998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12.170059999999999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6999.0927600000005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13339.2199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8298.6791099999991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2489.7899900000002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12215.318230000001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54.54</v>
      </c>
    </row>
    <row r="47" spans="1:5" s="24" customFormat="1" ht="25.5" customHeight="1" x14ac:dyDescent="0.2">
      <c r="A47" s="41" t="s">
        <v>122</v>
      </c>
      <c r="B47" s="95" t="s">
        <v>111</v>
      </c>
      <c r="C47" s="21" t="s">
        <v>132</v>
      </c>
      <c r="D47" s="22"/>
      <c r="E47" s="23">
        <v>54.54</v>
      </c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22860.18334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233920.17689-E13-E31-E34-E35-E39-E40-E43-E51-E36-E37-E38-E46</f>
        <v>3728.6776099999847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-23910.604509999976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82.5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25.265000000000001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104.18300000000001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9.2200000000000006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78.695999999999998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0.18260000000000001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0.16930000000000001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59.9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179.44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26.204911386540022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0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43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5" right="0.45" top="0.49" bottom="0.46" header="0.24" footer="0.22"/>
  <pageSetup paperSize="9" scale="85" firstPageNumber="0" fitToHeight="0" orientation="portrait" horizontalDpi="300" verticalDpi="3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E55" sqref="E55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0" t="s">
        <v>98</v>
      </c>
      <c r="B4" s="100"/>
      <c r="C4" s="100"/>
      <c r="D4" s="100"/>
      <c r="E4" s="100"/>
    </row>
    <row r="5" spans="1:6" ht="1.5" customHeight="1" x14ac:dyDescent="0.2">
      <c r="A5" s="100"/>
      <c r="B5" s="100"/>
      <c r="C5" s="100"/>
      <c r="D5" s="100"/>
      <c r="E5" s="100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1744200.48437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2027768.1670399997</v>
      </c>
      <c r="F11" s="15">
        <v>2027768.16704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1178145.3124500001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1119714.38901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98321.167000000001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11.388335016507687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v>22610.537909999999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>
        <v>5806.1</v>
      </c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>
        <f>E19/E20</f>
        <v>3.8942729043592079</v>
      </c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v>5260.5211300000001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>
        <v>162.01599999999999</v>
      </c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>
        <f>E23/E24</f>
        <v>32.469145825103695</v>
      </c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v>30559.864399999999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>
        <v>1678.1780000000001</v>
      </c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>
        <f>E27/E28</f>
        <v>18.210144811813763</v>
      </c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99695.677420000007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3.2792848697827348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30401.651999999998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12580.777389999999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0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0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69764.061969999995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32811.147369999999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0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0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63567.539069999999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573387.69839999999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2027768.16704-E13-E31-E34-E39-E40-E43-E51</f>
        <v>-2184.0470300001325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-283567.68266999978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545.77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183.077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859.43200000000002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94.331999999999994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643.14700000000005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0.11609999999999999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0.15939999999999999</v>
      </c>
    </row>
    <row r="66" spans="1:5" ht="27.75" customHeight="1" x14ac:dyDescent="0.2">
      <c r="A66" s="9">
        <v>14</v>
      </c>
      <c r="B66" s="92" t="s">
        <v>79</v>
      </c>
      <c r="C66" s="92"/>
      <c r="D66" s="10" t="s">
        <v>80</v>
      </c>
      <c r="E66" s="30"/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81"/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185.02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39.73552738204156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 t="s">
        <v>118</v>
      </c>
      <c r="E71" s="103"/>
    </row>
  </sheetData>
  <sheetProtection selectLockedCells="1" selectUnlockedCells="1"/>
  <customSheetViews>
    <customSheetView guid="{07A1AA32-C8EB-4C4B-A982-7112EE6C490D}" topLeftCell="A49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9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2" right="0.37" top="0.46" bottom="0.44" header="0.22" footer="0.24"/>
  <pageSetup paperSize="9" scale="86" firstPageNumber="0" fitToHeight="0" orientation="portrait" horizontalDpi="300" verticalDpi="3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G66" sqref="G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8" t="s">
        <v>99</v>
      </c>
      <c r="B4" s="108"/>
      <c r="C4" s="108"/>
      <c r="D4" s="108"/>
      <c r="E4" s="108"/>
    </row>
    <row r="5" spans="1:6" ht="1.5" customHeight="1" x14ac:dyDescent="0.2">
      <c r="A5" s="108"/>
      <c r="B5" s="108"/>
      <c r="C5" s="108"/>
      <c r="D5" s="108"/>
      <c r="E5" s="108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297156.27912999998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496535.00990000006</v>
      </c>
      <c r="F11" s="15">
        <v>496535.0099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364415.57828000002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364415.57828000002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32018.507000000001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11.381404457116005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21365.5952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1.917441754337188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11142.761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3061.0302499999998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62.44679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/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/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21257.350160000002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6397.4206299999996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/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/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11446.5358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70826.029020000002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496535.0099-E13-E31-E34-E35-E39-E40-E43-E51</f>
        <v>-2296.9762300000002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-199378.73077000008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183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54.786000000000001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221.005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13.291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1" t="s">
        <v>77</v>
      </c>
      <c r="C63" s="92"/>
      <c r="D63" s="10" t="s">
        <v>73</v>
      </c>
      <c r="E63" s="80">
        <v>172.36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0.1265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0.16769999999999999</v>
      </c>
    </row>
    <row r="66" spans="1:5" ht="27.75" customHeight="1" x14ac:dyDescent="0.2">
      <c r="A66" s="9">
        <v>14</v>
      </c>
      <c r="B66" s="92" t="s">
        <v>79</v>
      </c>
      <c r="C66" s="92"/>
      <c r="D66" s="10" t="s">
        <v>80</v>
      </c>
      <c r="E66" s="30"/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81"/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210.55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53.644727846943397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 t="s">
        <v>117</v>
      </c>
      <c r="E71" s="103"/>
    </row>
  </sheetData>
  <sheetProtection selectLockedCells="1" selectUnlockedCells="1"/>
  <customSheetViews>
    <customSheetView guid="{07A1AA32-C8EB-4C4B-A982-7112EE6C490D}" topLeftCell="A34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5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54" right="0.37" top="0.51" bottom="0.41" header="0.27" footer="0.2"/>
  <pageSetup paperSize="9" scale="85" firstPageNumber="0" fitToHeight="0" orientation="portrait" horizontalDpi="300" verticalDpi="3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71"/>
  <sheetViews>
    <sheetView workbookViewId="0">
      <pane xSplit="4" ySplit="8" topLeftCell="E51" activePane="bottomRight" state="frozen"/>
      <selection pane="topRight" activeCell="E1" sqref="E1"/>
      <selection pane="bottomLeft" activeCell="A9" sqref="A9"/>
      <selection pane="bottomRight" activeCell="F64" sqref="F64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8" t="s">
        <v>100</v>
      </c>
      <c r="B4" s="108"/>
      <c r="C4" s="108"/>
      <c r="D4" s="108"/>
      <c r="E4" s="108"/>
    </row>
    <row r="5" spans="1:6" ht="1.5" customHeight="1" x14ac:dyDescent="0.2">
      <c r="A5" s="108"/>
      <c r="B5" s="108"/>
      <c r="C5" s="108"/>
      <c r="D5" s="108"/>
      <c r="E5" s="108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426494.65143999999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59">
        <f>E12+E13+E31+E34+E35+E36+E37+E38+E39+E40+E43+E46+E51+E52</f>
        <v>511623.33464000007</v>
      </c>
      <c r="F11" s="58">
        <f>508998.22066+2625.11398</f>
        <v>511623.33464000002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282412.57441</v>
      </c>
    </row>
    <row r="14" spans="1:6" ht="12.75" customHeight="1" x14ac:dyDescent="0.2">
      <c r="A14" s="9"/>
      <c r="B14" s="91" t="s">
        <v>121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282412.57441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24786.955999999998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11.393596471063249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29838.52807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3.4756260943404138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8585.08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2645.3956699999999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/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/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/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f>10371.61165+2492.664</f>
        <v>12864.275650000001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11663.021189999999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/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/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f>16347.19635+132.44998</f>
        <v>16479.64633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6" s="24" customFormat="1" x14ac:dyDescent="0.2">
      <c r="A49" s="10"/>
      <c r="B49" s="96"/>
      <c r="C49" s="21"/>
      <c r="D49" s="22"/>
      <c r="E49" s="25"/>
    </row>
    <row r="50" spans="1:6" s="24" customFormat="1" x14ac:dyDescent="0.2">
      <c r="A50" s="10"/>
      <c r="B50" s="97"/>
      <c r="C50" s="21"/>
      <c r="D50" s="22"/>
      <c r="E50" s="23"/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161193.22917000001</v>
      </c>
      <c r="F51" s="55"/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508998.22066+2625.11398-E13-E31-E34-E39-E40-E43-E51</f>
        <v>-5473.335849999974</v>
      </c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59">
        <f>E10-E11</f>
        <v>-85128.683200000087</v>
      </c>
      <c r="F53" s="58">
        <f>-82503.56922-2625.11398</f>
        <v>-85128.683199999999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102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45.122999999999998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213.07499999999999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21.611000000000001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168.215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0.1192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0.12139999999999999</v>
      </c>
    </row>
    <row r="66" spans="1:5" ht="27.75" customHeight="1" x14ac:dyDescent="0.2">
      <c r="A66" s="9">
        <v>14</v>
      </c>
      <c r="B66" s="92" t="s">
        <v>79</v>
      </c>
      <c r="C66" s="92"/>
      <c r="D66" s="10" t="s">
        <v>80</v>
      </c>
      <c r="E66" s="30"/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81"/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176.96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44.839134249780635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 t="s">
        <v>117</v>
      </c>
      <c r="E71" s="103"/>
    </row>
  </sheetData>
  <sheetProtection selectLockedCells="1" selectUnlockedCells="1"/>
  <customSheetViews>
    <customSheetView guid="{07A1AA32-C8EB-4C4B-A982-7112EE6C490D}" topLeftCell="A34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8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36" right="0.2" top="0.47" bottom="0.4" header="0.25" footer="0.2"/>
  <pageSetup paperSize="9" scale="89" firstPageNumber="0" fitToHeight="0" orientation="portrait" horizontalDpi="300" verticalDpi="3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8" t="s">
        <v>101</v>
      </c>
      <c r="B4" s="108"/>
      <c r="C4" s="108"/>
      <c r="D4" s="108"/>
      <c r="E4" s="108"/>
    </row>
    <row r="5" spans="1:6" ht="1.5" customHeight="1" x14ac:dyDescent="0.2">
      <c r="A5" s="108"/>
      <c r="B5" s="108"/>
      <c r="C5" s="108"/>
      <c r="D5" s="108"/>
      <c r="E5" s="108"/>
    </row>
    <row r="6" spans="1:6" x14ac:dyDescent="0.2">
      <c r="A6" s="2"/>
      <c r="B6" s="2"/>
      <c r="C6" s="2"/>
      <c r="D6" s="2"/>
      <c r="E6" s="56" t="s">
        <v>133</v>
      </c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324573.22476999997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59">
        <f>E12+E13+E31+E34+E35+E36+E37+E38+E39+E40+E43+E46+E51+E52</f>
        <v>358437.48133000004</v>
      </c>
      <c r="F11" s="58">
        <f>352308.26824+6129.21309</f>
        <v>358437.48132999998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206371.21617999999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206371.21617999999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f>17099.127+1055.072</f>
        <v>18154.199000000001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11.367685028681242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16848.708259999999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3.4557050804400093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f>4340.12+535.501</f>
        <v>4875.6210000000001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776.54816000000005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35870.264880000002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11627.39479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f>8135.5932+5819.964</f>
        <v>13955.557199999999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28684.560109999999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11941.150250000001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3428.9486999999999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f>20952.26643+309.24909</f>
        <v>21261.515520000001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40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3006.2898300000002</v>
      </c>
    </row>
    <row r="47" spans="1:5" s="24" customFormat="1" ht="18" customHeight="1" x14ac:dyDescent="0.2">
      <c r="A47" s="41" t="s">
        <v>122</v>
      </c>
      <c r="B47" s="95" t="s">
        <v>111</v>
      </c>
      <c r="C47" s="21" t="s">
        <v>134</v>
      </c>
      <c r="D47" s="22"/>
      <c r="E47" s="23">
        <v>137.13729000000001</v>
      </c>
    </row>
    <row r="48" spans="1:5" s="24" customFormat="1" ht="17.25" customHeight="1" x14ac:dyDescent="0.2">
      <c r="A48" s="10"/>
      <c r="B48" s="96"/>
      <c r="C48" s="21" t="s">
        <v>135</v>
      </c>
      <c r="D48" s="22"/>
      <c r="E48" s="23">
        <f>920+1949.15254</f>
        <v>2869.15254</v>
      </c>
    </row>
    <row r="49" spans="1:6" s="24" customFormat="1" x14ac:dyDescent="0.2">
      <c r="A49" s="10"/>
      <c r="B49" s="96"/>
      <c r="C49" s="21"/>
      <c r="D49" s="22"/>
      <c r="E49" s="25"/>
    </row>
    <row r="50" spans="1:6" s="24" customFormat="1" x14ac:dyDescent="0.2">
      <c r="A50" s="10"/>
      <c r="B50" s="97"/>
      <c r="C50" s="21"/>
      <c r="D50" s="22"/>
      <c r="E50" s="23"/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23149.790420000001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352308.26824+6129.21309-E13-E31-E34-E39-E43-E51-E36-E37-E40-E46</f>
        <v>-3114.3640199999995</v>
      </c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59">
        <f>E10-E11</f>
        <v>-33864.256560000067</v>
      </c>
      <c r="F53" s="15">
        <f>-27735.04347-6129.21309</f>
        <v>-33864.256560000002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110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41.546999999999997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159.13300000000001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13.483000000000001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126.55800000000001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0.10680000000000001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0.13109999999999999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94.3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169.99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33.474912461380022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75" right="0.39" top="0.64" bottom="0.54" header="0.24" footer="0.2"/>
  <pageSetup paperSize="9" scale="82" firstPageNumber="0" fitToHeight="0" orientation="portrait" horizontalDpi="300" verticalDpi="3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8" t="s">
        <v>136</v>
      </c>
      <c r="B4" s="108"/>
      <c r="C4" s="108"/>
      <c r="D4" s="108"/>
      <c r="E4" s="108"/>
    </row>
    <row r="5" spans="1:6" ht="1.5" customHeight="1" x14ac:dyDescent="0.2">
      <c r="A5" s="108"/>
      <c r="B5" s="108"/>
      <c r="C5" s="108"/>
      <c r="D5" s="108"/>
      <c r="E5" s="108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4960.26458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7475.9588400000002</v>
      </c>
      <c r="F11" s="15">
        <v>7475.9588400000002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3186.18496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3186.18496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274.37099999999998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11.612688512998824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/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0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 t="e">
        <f>E31/E33</f>
        <v>#DIV/0!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0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0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1598.9294600000001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516.56604000000004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207.88602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375.35903999999999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191.86344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57.815579999999997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970.45261000000005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554.74058000000002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7475.95884-E13-E31-E34-E39-E51-E43-E36-E37-E40</f>
        <v>65.84013000000067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-2515.6942600000002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8.6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1.802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2.048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9.1999999999999998E-2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1.6060000000000001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0.11990000000000001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0.1764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9.4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191.94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0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6" right="0.41" top="0.45" bottom="0.44" header="0.22" footer="0.24"/>
  <pageSetup paperSize="9" scale="85" firstPageNumber="0" fitToHeight="0" orientation="portrait" horizontalDpi="300" verticalDpi="3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104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645327.00746999995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761296.98583000002</v>
      </c>
      <c r="F11" s="15">
        <v>761296.98583000002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410782.34681000002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410782.34681000002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36271.349000000002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11.325256935163894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30476.26237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3.3790581106287183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9019.1589999999997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10038.65094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87.59572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75908.460130000007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25039.229189999998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532.31443000000002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21552.380649999999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83407.582840000003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46407.61118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14198.948539999999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68342.871150000006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43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17140.47265</v>
      </c>
    </row>
    <row r="47" spans="1:5" s="24" customFormat="1" ht="18" customHeight="1" x14ac:dyDescent="0.2">
      <c r="A47" s="41" t="s">
        <v>112</v>
      </c>
      <c r="B47" s="95" t="s">
        <v>111</v>
      </c>
      <c r="C47" s="21" t="s">
        <v>141</v>
      </c>
      <c r="D47" s="22"/>
      <c r="E47" s="42">
        <v>4610.1694900000002</v>
      </c>
    </row>
    <row r="48" spans="1:5" s="24" customFormat="1" ht="17.25" customHeight="1" x14ac:dyDescent="0.2">
      <c r="A48" s="10"/>
      <c r="B48" s="96"/>
      <c r="C48" s="21" t="s">
        <v>123</v>
      </c>
      <c r="D48" s="22"/>
      <c r="E48" s="42">
        <v>8073.9409999999998</v>
      </c>
    </row>
    <row r="49" spans="1:5" s="24" customFormat="1" x14ac:dyDescent="0.2">
      <c r="A49" s="10"/>
      <c r="B49" s="96"/>
      <c r="C49" s="21" t="s">
        <v>139</v>
      </c>
      <c r="D49" s="22"/>
      <c r="E49" s="42">
        <v>2519.44</v>
      </c>
    </row>
    <row r="50" spans="1:5" s="24" customFormat="1" x14ac:dyDescent="0.2">
      <c r="A50" s="10"/>
      <c r="B50" s="97"/>
      <c r="C50" s="21" t="s">
        <v>140</v>
      </c>
      <c r="D50" s="22"/>
      <c r="E50" s="42">
        <v>1693.5593200000001</v>
      </c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5811.9838300000001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761296.98583-E13-E31-E34-E35-E36-E37-E38-E39-E40-E43-E46-E51</f>
        <v>12176.835119999967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-115969.97836000007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165.619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93.578000000000003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291.30900000000003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25.956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219.083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0.14560000000000001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0.1686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3">
        <v>310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187.54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33.98928597000976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0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54" right="0.4" top="0.4" bottom="0.42" header="0.19" footer="0.25"/>
  <pageSetup paperSize="9" scale="84" firstPageNumber="0" fitToHeight="0" orientation="portrait" horizontalDpi="300" verticalDpi="3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6.1406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105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96717.747459999999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144604.15360000005</v>
      </c>
      <c r="F11" s="15">
        <v>144604.15359999999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68752.624110000004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68752.624110000004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6056.1109999999999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11.352603033530926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4580.5427799999998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3.5794299222074182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1279.6849999999999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346.44405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20416.923569999999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6772.8116799999998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3077.20786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10386.888419999999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6236.8524200000002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1904.49838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16922.109949999998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1600</v>
      </c>
    </row>
    <row r="47" spans="1:5" s="24" customFormat="1" ht="18" customHeight="1" x14ac:dyDescent="0.2">
      <c r="A47" s="41" t="s">
        <v>122</v>
      </c>
      <c r="B47" s="95" t="s">
        <v>111</v>
      </c>
      <c r="C47" s="21" t="s">
        <v>142</v>
      </c>
      <c r="D47" s="22"/>
      <c r="E47" s="42">
        <v>1600</v>
      </c>
    </row>
    <row r="48" spans="1:5" s="24" customFormat="1" ht="17.25" customHeight="1" x14ac:dyDescent="0.2">
      <c r="A48" s="10"/>
      <c r="B48" s="96"/>
      <c r="C48" s="21"/>
      <c r="D48" s="22"/>
      <c r="E48" s="42"/>
    </row>
    <row r="49" spans="1:5" s="24" customFormat="1" x14ac:dyDescent="0.2">
      <c r="A49" s="10"/>
      <c r="B49" s="96"/>
      <c r="C49" s="21"/>
      <c r="D49" s="22"/>
      <c r="E49" s="42"/>
    </row>
    <row r="50" spans="1:5" s="24" customFormat="1" x14ac:dyDescent="0.2">
      <c r="A50" s="10"/>
      <c r="B50" s="97"/>
      <c r="C50" s="21"/>
      <c r="D50" s="22"/>
      <c r="E50" s="42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8809.6848300000001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144604.1536-E31-E34-E36-E37-E39-E40-E43-E46-E51-E13</f>
        <v>2938.9163500000141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-47886.40614000005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19.376000000000001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12.432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45.031999999999996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4.18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33.962000000000003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0.16420000000000001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0.1666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70.3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202.58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31.324904533437774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0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6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36" right="0.44" top="0.75" bottom="0.41" header="0.31" footer="0.17"/>
  <pageSetup paperSize="9" scale="85" firstPageNumber="0" fitToHeight="0" orientation="portrait" horizontalDpi="300" verticalDpi="3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106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126500.12519999999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156856.50068000003</v>
      </c>
      <c r="F11" s="15">
        <v>156856.50068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81523.69889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79573.040680000006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7026.96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11.323963802270114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v>1950.6582100000001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>
        <v>59.966000000000001</v>
      </c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>
        <f>E23/E24</f>
        <v>32.529403495314014</v>
      </c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3242.5779200000002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3.2430805974926113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999.84500000000003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1108.2342599999999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20328.64977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6796.6242400000001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479.55995999999999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5257.2648399999998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13803.39878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7721.8006599999999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2318.7940100000001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14461.61204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1100</v>
      </c>
    </row>
    <row r="47" spans="1:5" s="24" customFormat="1" ht="18" customHeight="1" x14ac:dyDescent="0.2">
      <c r="A47" s="41" t="s">
        <v>122</v>
      </c>
      <c r="B47" s="95" t="s">
        <v>111</v>
      </c>
      <c r="C47" s="21" t="s">
        <v>124</v>
      </c>
      <c r="D47" s="22"/>
      <c r="E47" s="42">
        <v>1100</v>
      </c>
    </row>
    <row r="48" spans="1:5" s="24" customFormat="1" ht="17.25" customHeight="1" x14ac:dyDescent="0.2">
      <c r="A48" s="10"/>
      <c r="B48" s="96"/>
      <c r="C48" s="21"/>
      <c r="D48" s="22"/>
      <c r="E48" s="42"/>
    </row>
    <row r="49" spans="1:5" s="24" customFormat="1" x14ac:dyDescent="0.2">
      <c r="A49" s="10"/>
      <c r="B49" s="96"/>
      <c r="C49" s="21"/>
      <c r="D49" s="22"/>
      <c r="E49" s="42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4784.5606100000005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156856.50068-E13-E31-E34-E36-E37-E39-E40-E43-E46-E51-E38</f>
        <v>3970.319370000007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-30356.375480000032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19.181000000000001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12.667999999999999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55.56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4.3540000000000001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38.232999999999997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0.22389999999999999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0.24210000000000001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75.8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189.97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19.525934460805374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7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8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51" right="0.28000000000000003" top="0.45" bottom="0.52" header="0.24" footer="0.27"/>
  <pageSetup paperSize="9" scale="86" firstPageNumber="0" fitToHeight="0" orientation="portrait" horizontalDpi="300" verticalDpi="300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F71"/>
  <sheetViews>
    <sheetView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137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44">
        <v>1</v>
      </c>
      <c r="B8" s="102">
        <v>2</v>
      </c>
      <c r="C8" s="102"/>
      <c r="D8" s="44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88654.854430000007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106608.05301000002</v>
      </c>
      <c r="F11" s="58">
        <v>106608.05301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75679.669729999994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75679.669729999994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6485.4470000000001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11.669152447009434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>
        <v>0</v>
      </c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 t="e">
        <f>E19/E20</f>
        <v>#DIV/0!</v>
      </c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5074.0334800000001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1.9849853630789682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2556.2069999999999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2437.8886299999999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5736.1764199999998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1890.7858100000001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2593.6057000000001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0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5568.8722600000001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1203.33024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381.15559999999999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5649.47001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264.07891000000001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106608.05301-E13-E31-E34-E39-E51-E43-E36-E37-E38-E40</f>
        <v>1713.4720600000092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-17953.198580000011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74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27.966999999999999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44.682000000000002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4.1399999999999997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33.734000000000002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0.1817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0.16789999999999999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16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219.93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63.050836169897885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A15:A18"/>
    <mergeCell ref="B15:B18"/>
    <mergeCell ref="A19:A22"/>
    <mergeCell ref="B19:B22"/>
    <mergeCell ref="A23:A26"/>
    <mergeCell ref="B23:B26"/>
    <mergeCell ref="B40:C40"/>
    <mergeCell ref="A27:A30"/>
    <mergeCell ref="B27:B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E44:E45"/>
    <mergeCell ref="B45:C45"/>
    <mergeCell ref="B60:C60"/>
    <mergeCell ref="B46:C46"/>
    <mergeCell ref="B47:B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D71:E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</mergeCells>
  <pageMargins left="0.53" right="0.37" top="0.64" bottom="0.49" header="0.3" footer="0.22"/>
  <pageSetup paperSize="9" scale="85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71"/>
  <sheetViews>
    <sheetView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10.85546875" customWidth="1"/>
    <col min="5" max="5" width="22.42578125" style="1" customWidth="1"/>
    <col min="6" max="6" width="9.28515625" customWidth="1"/>
  </cols>
  <sheetData>
    <row r="1" spans="1:7" ht="18.75" customHeight="1" x14ac:dyDescent="0.2">
      <c r="A1" s="98" t="s">
        <v>0</v>
      </c>
      <c r="B1" s="98"/>
      <c r="C1" s="98"/>
      <c r="D1" s="98"/>
      <c r="E1" s="98"/>
    </row>
    <row r="2" spans="1:7" ht="19.5" customHeight="1" x14ac:dyDescent="0.2">
      <c r="A2" s="98" t="s">
        <v>1</v>
      </c>
      <c r="B2" s="98"/>
      <c r="C2" s="98"/>
      <c r="D2" s="98"/>
      <c r="E2" s="98"/>
    </row>
    <row r="3" spans="1:7" ht="32.25" customHeight="1" x14ac:dyDescent="0.2">
      <c r="A3" s="99" t="s">
        <v>125</v>
      </c>
      <c r="B3" s="99"/>
      <c r="C3" s="99"/>
      <c r="D3" s="99"/>
      <c r="E3" s="99"/>
    </row>
    <row r="4" spans="1:7" ht="12.75" customHeight="1" x14ac:dyDescent="0.2">
      <c r="A4" s="100" t="s">
        <v>89</v>
      </c>
      <c r="B4" s="100"/>
      <c r="C4" s="100"/>
      <c r="D4" s="100"/>
      <c r="E4" s="100"/>
    </row>
    <row r="5" spans="1:7" ht="1.5" customHeight="1" x14ac:dyDescent="0.2">
      <c r="A5" s="100"/>
      <c r="B5" s="100"/>
      <c r="C5" s="100"/>
      <c r="D5" s="100"/>
      <c r="E5" s="100"/>
    </row>
    <row r="6" spans="1:7" x14ac:dyDescent="0.2">
      <c r="A6" s="2"/>
      <c r="B6" s="2"/>
      <c r="C6" s="2"/>
      <c r="D6" s="2"/>
      <c r="E6" s="3"/>
    </row>
    <row r="7" spans="1:7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7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7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7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183458.40176000001</v>
      </c>
    </row>
    <row r="11" spans="1:7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211886.69511999999</v>
      </c>
      <c r="F11" s="43">
        <v>211886.69511999999</v>
      </c>
    </row>
    <row r="12" spans="1:7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60"/>
      <c r="G12" s="61"/>
    </row>
    <row r="13" spans="1:7" ht="15.75" customHeight="1" x14ac:dyDescent="0.2">
      <c r="A13" s="17" t="s">
        <v>15</v>
      </c>
      <c r="B13" s="92" t="s">
        <v>16</v>
      </c>
      <c r="C13" s="92"/>
      <c r="D13" s="10" t="s">
        <v>11</v>
      </c>
      <c r="E13" s="64">
        <f>E15+E19+E23+E27</f>
        <v>128355.45176</v>
      </c>
      <c r="F13" s="61"/>
      <c r="G13" s="61"/>
    </row>
    <row r="14" spans="1:7" ht="12.75" customHeight="1" x14ac:dyDescent="0.2">
      <c r="A14" s="9"/>
      <c r="B14" s="92" t="s">
        <v>17</v>
      </c>
      <c r="C14" s="92"/>
      <c r="D14" s="10"/>
      <c r="E14" s="20"/>
      <c r="F14" s="61"/>
      <c r="G14" s="61"/>
    </row>
    <row r="15" spans="1:7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128355.45176</v>
      </c>
      <c r="F15" s="62"/>
      <c r="G15" s="62"/>
    </row>
    <row r="16" spans="1:7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11302.332</v>
      </c>
      <c r="F16" s="62"/>
      <c r="G16" s="62"/>
    </row>
    <row r="17" spans="1:7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11.356545866817573</v>
      </c>
      <c r="F17" s="62"/>
      <c r="G17" s="62"/>
    </row>
    <row r="18" spans="1:7" s="24" customFormat="1" ht="12" x14ac:dyDescent="0.2">
      <c r="A18" s="89"/>
      <c r="B18" s="90"/>
      <c r="C18" s="21" t="s">
        <v>24</v>
      </c>
      <c r="D18" s="22" t="s">
        <v>8</v>
      </c>
      <c r="E18" s="23"/>
      <c r="F18" s="62"/>
      <c r="G18" s="62"/>
    </row>
    <row r="19" spans="1:7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  <c r="F19" s="62"/>
      <c r="G19" s="62"/>
    </row>
    <row r="20" spans="1:7" s="24" customFormat="1" ht="12" x14ac:dyDescent="0.2">
      <c r="A20" s="89"/>
      <c r="B20" s="90"/>
      <c r="C20" s="21" t="s">
        <v>21</v>
      </c>
      <c r="D20" s="22" t="s">
        <v>22</v>
      </c>
      <c r="E20" s="23"/>
      <c r="F20" s="62"/>
      <c r="G20" s="62"/>
    </row>
    <row r="21" spans="1:7" s="24" customFormat="1" ht="36" x14ac:dyDescent="0.2">
      <c r="A21" s="89"/>
      <c r="B21" s="90"/>
      <c r="C21" s="21" t="s">
        <v>23</v>
      </c>
      <c r="D21" s="22" t="s">
        <v>11</v>
      </c>
      <c r="E21" s="23"/>
      <c r="F21" s="62"/>
      <c r="G21" s="62"/>
    </row>
    <row r="22" spans="1:7" s="24" customFormat="1" ht="14.25" customHeight="1" x14ac:dyDescent="0.2">
      <c r="A22" s="89"/>
      <c r="B22" s="90"/>
      <c r="C22" s="21" t="s">
        <v>24</v>
      </c>
      <c r="D22" s="22" t="s">
        <v>8</v>
      </c>
      <c r="E22" s="23"/>
      <c r="F22" s="62"/>
      <c r="G22" s="62"/>
    </row>
    <row r="23" spans="1:7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  <c r="F23" s="62"/>
      <c r="G23" s="62"/>
    </row>
    <row r="24" spans="1:7" s="24" customFormat="1" ht="13.5" customHeight="1" x14ac:dyDescent="0.2">
      <c r="A24" s="89"/>
      <c r="B24" s="90"/>
      <c r="C24" s="21" t="s">
        <v>21</v>
      </c>
      <c r="D24" s="22" t="s">
        <v>22</v>
      </c>
      <c r="E24" s="23"/>
      <c r="F24" s="62"/>
      <c r="G24" s="62"/>
    </row>
    <row r="25" spans="1:7" s="24" customFormat="1" ht="36" x14ac:dyDescent="0.2">
      <c r="A25" s="89"/>
      <c r="B25" s="90"/>
      <c r="C25" s="21" t="s">
        <v>23</v>
      </c>
      <c r="D25" s="22" t="s">
        <v>11</v>
      </c>
      <c r="E25" s="23"/>
      <c r="F25" s="62"/>
      <c r="G25" s="62"/>
    </row>
    <row r="26" spans="1:7" s="24" customFormat="1" ht="12" x14ac:dyDescent="0.2">
      <c r="A26" s="89"/>
      <c r="B26" s="90"/>
      <c r="C26" s="21" t="s">
        <v>24</v>
      </c>
      <c r="D26" s="22" t="s">
        <v>8</v>
      </c>
      <c r="E26" s="23"/>
      <c r="F26" s="62"/>
      <c r="G26" s="62"/>
    </row>
    <row r="27" spans="1:7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  <c r="F27" s="62"/>
      <c r="G27" s="62"/>
    </row>
    <row r="28" spans="1:7" s="24" customFormat="1" ht="13.5" customHeight="1" x14ac:dyDescent="0.2">
      <c r="A28" s="89"/>
      <c r="B28" s="90"/>
      <c r="C28" s="21" t="s">
        <v>21</v>
      </c>
      <c r="D28" s="22" t="s">
        <v>22</v>
      </c>
      <c r="E28" s="23"/>
      <c r="F28" s="62"/>
      <c r="G28" s="62"/>
    </row>
    <row r="29" spans="1:7" s="24" customFormat="1" ht="36" x14ac:dyDescent="0.2">
      <c r="A29" s="89"/>
      <c r="B29" s="90"/>
      <c r="C29" s="21" t="s">
        <v>23</v>
      </c>
      <c r="D29" s="22" t="s">
        <v>11</v>
      </c>
      <c r="E29" s="23"/>
      <c r="F29" s="62"/>
      <c r="G29" s="62"/>
    </row>
    <row r="30" spans="1:7" s="24" customFormat="1" ht="12" x14ac:dyDescent="0.2">
      <c r="A30" s="89"/>
      <c r="B30" s="90"/>
      <c r="C30" s="21" t="s">
        <v>24</v>
      </c>
      <c r="D30" s="22" t="s">
        <v>8</v>
      </c>
      <c r="E30" s="23"/>
      <c r="F30" s="62"/>
      <c r="G30" s="62"/>
    </row>
    <row r="31" spans="1:7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6504.3664200000003</v>
      </c>
      <c r="F31" s="61"/>
      <c r="G31" s="61"/>
    </row>
    <row r="32" spans="1:7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2.1749238518593819</v>
      </c>
      <c r="F32" s="62"/>
      <c r="G32" s="62"/>
    </row>
    <row r="33" spans="1:7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2990.6179999999999</v>
      </c>
      <c r="F33" s="62"/>
      <c r="G33" s="62"/>
    </row>
    <row r="34" spans="1:7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632.29309000000001</v>
      </c>
      <c r="F34" s="61"/>
      <c r="G34" s="61"/>
    </row>
    <row r="35" spans="1:7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19.713609999999999</v>
      </c>
      <c r="F35" s="61"/>
      <c r="G35" s="61"/>
    </row>
    <row r="36" spans="1:7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14666.57079</v>
      </c>
      <c r="F36" s="61"/>
      <c r="G36" s="61"/>
    </row>
    <row r="37" spans="1:7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5018.0881499999996</v>
      </c>
      <c r="F37" s="61"/>
      <c r="G37" s="61"/>
    </row>
    <row r="38" spans="1:7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  <c r="F38" s="61"/>
      <c r="G38" s="61"/>
    </row>
    <row r="39" spans="1:7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8548.9540199999992</v>
      </c>
      <c r="F39" s="61"/>
      <c r="G39" s="61"/>
    </row>
    <row r="40" spans="1:7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17935.1607</v>
      </c>
      <c r="F40" s="61"/>
      <c r="G40" s="61"/>
    </row>
    <row r="41" spans="1:7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10764.520399999999</v>
      </c>
      <c r="F41" s="61"/>
      <c r="G41" s="61"/>
    </row>
    <row r="42" spans="1:7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3455.60797</v>
      </c>
      <c r="F42" s="61"/>
      <c r="G42" s="61"/>
    </row>
    <row r="43" spans="1:7" ht="24" customHeight="1" x14ac:dyDescent="0.2">
      <c r="A43" s="10" t="s">
        <v>53</v>
      </c>
      <c r="B43" s="92" t="s">
        <v>54</v>
      </c>
      <c r="C43" s="92"/>
      <c r="D43" s="45" t="s">
        <v>11</v>
      </c>
      <c r="E43" s="49">
        <v>9846.9349899999997</v>
      </c>
      <c r="F43" s="61"/>
      <c r="G43" s="61"/>
    </row>
    <row r="44" spans="1:7" ht="30" customHeight="1" x14ac:dyDescent="0.2">
      <c r="A44" s="10" t="s">
        <v>55</v>
      </c>
      <c r="B44" s="92" t="s">
        <v>50</v>
      </c>
      <c r="C44" s="92"/>
      <c r="D44" s="45" t="s">
        <v>11</v>
      </c>
      <c r="E44" s="87"/>
      <c r="F44" s="61"/>
      <c r="G44" s="61"/>
    </row>
    <row r="45" spans="1:7" ht="19.5" customHeight="1" x14ac:dyDescent="0.2">
      <c r="A45" s="10" t="s">
        <v>56</v>
      </c>
      <c r="B45" s="92" t="s">
        <v>52</v>
      </c>
      <c r="C45" s="92"/>
      <c r="D45" s="45" t="s">
        <v>11</v>
      </c>
      <c r="E45" s="88"/>
      <c r="F45" s="61"/>
      <c r="G45" s="61"/>
    </row>
    <row r="46" spans="1:7" ht="42.75" customHeight="1" x14ac:dyDescent="0.2">
      <c r="A46" s="10" t="s">
        <v>57</v>
      </c>
      <c r="B46" s="91" t="s">
        <v>145</v>
      </c>
      <c r="C46" s="92"/>
      <c r="D46" s="45" t="s">
        <v>11</v>
      </c>
      <c r="E46" s="26">
        <f>E47+E48+E49+E50</f>
        <v>2247.2253500000002</v>
      </c>
      <c r="F46" s="61"/>
      <c r="G46" s="61"/>
    </row>
    <row r="47" spans="1:7" s="24" customFormat="1" ht="18" customHeight="1" x14ac:dyDescent="0.2">
      <c r="A47" s="41" t="s">
        <v>122</v>
      </c>
      <c r="B47" s="95" t="s">
        <v>111</v>
      </c>
      <c r="C47" s="21" t="s">
        <v>126</v>
      </c>
      <c r="D47" s="45" t="s">
        <v>11</v>
      </c>
      <c r="E47" s="23">
        <v>2127.1186400000001</v>
      </c>
      <c r="F47" s="62"/>
      <c r="G47" s="62"/>
    </row>
    <row r="48" spans="1:7" s="24" customFormat="1" ht="17.25" customHeight="1" x14ac:dyDescent="0.2">
      <c r="A48" s="10"/>
      <c r="B48" s="96"/>
      <c r="C48" s="21" t="s">
        <v>127</v>
      </c>
      <c r="D48" s="45" t="s">
        <v>11</v>
      </c>
      <c r="E48" s="23">
        <v>120.10671000000001</v>
      </c>
      <c r="F48" s="62"/>
      <c r="G48" s="62"/>
    </row>
    <row r="49" spans="1:7" s="24" customFormat="1" x14ac:dyDescent="0.2">
      <c r="A49" s="10"/>
      <c r="B49" s="96"/>
      <c r="C49" s="21"/>
      <c r="D49" s="22"/>
      <c r="E49" s="25"/>
      <c r="F49" s="62"/>
      <c r="G49" s="62"/>
    </row>
    <row r="50" spans="1:7" s="24" customFormat="1" x14ac:dyDescent="0.2">
      <c r="A50" s="10"/>
      <c r="B50" s="97"/>
      <c r="C50" s="21"/>
      <c r="D50" s="22"/>
      <c r="E50" s="23"/>
      <c r="F50" s="62"/>
      <c r="G50" s="62"/>
    </row>
    <row r="51" spans="1:7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16260.70206</v>
      </c>
      <c r="F51" s="61"/>
      <c r="G51" s="61"/>
    </row>
    <row r="52" spans="1:7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211886.69512-E13-E31-E34-E39-E40-E51-E43-E46-E35-E36-E37</f>
        <v>1851.2341799999722</v>
      </c>
      <c r="F52" s="61"/>
      <c r="G52" s="61"/>
    </row>
    <row r="53" spans="1:7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-28428.293359999981</v>
      </c>
      <c r="F53" s="63"/>
      <c r="G53" s="63"/>
    </row>
    <row r="54" spans="1:7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  <c r="F54" s="61"/>
      <c r="G54" s="61"/>
    </row>
    <row r="55" spans="1:7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  <c r="F55" s="61"/>
      <c r="G55" s="61"/>
    </row>
    <row r="56" spans="1:7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  <c r="F56" s="61"/>
      <c r="G56" s="61"/>
    </row>
    <row r="57" spans="1:7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  <c r="F57" s="61"/>
      <c r="G57" s="61"/>
    </row>
    <row r="58" spans="1:7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62.72</v>
      </c>
      <c r="F58" s="61"/>
      <c r="G58" s="61"/>
    </row>
    <row r="59" spans="1:7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29.309000000000001</v>
      </c>
      <c r="F59" s="61"/>
      <c r="G59" s="61"/>
    </row>
    <row r="60" spans="1:7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90.233000000000004</v>
      </c>
      <c r="F60" s="61"/>
      <c r="G60" s="61"/>
    </row>
    <row r="61" spans="1:7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4.024</v>
      </c>
      <c r="F61" s="61"/>
      <c r="G61" s="61"/>
    </row>
    <row r="62" spans="1:7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  <c r="F62" s="61"/>
      <c r="G62" s="61"/>
    </row>
    <row r="63" spans="1:7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78.262</v>
      </c>
      <c r="F63" s="61"/>
      <c r="G63" s="61"/>
    </row>
    <row r="64" spans="1:7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9.6500000000000002E-2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9.1200000000000003E-2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62.5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178.83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34.690322356134509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7">
      <selection activeCell="F11" sqref="F11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7">
      <selection activeCell="D18" sqref="D18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75" right="0.75" top="0.52" bottom="0.55000000000000004" header="0.17" footer="0.17"/>
  <pageSetup paperSize="9" scale="77" firstPageNumber="0" fitToHeight="0" orientation="portrait" horizontalDpi="300" verticalDpi="300" r:id="rId3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119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9771.8241099999996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59316.415869999997</v>
      </c>
      <c r="F11" s="15">
        <v>59316.415869999997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31605.496469999998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31605.496469999998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2819.7550000000001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11.208596658220305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3061.9578799999999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3.6912405728614139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829.52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720.57754999999997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10848.374620000001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3551.6445699999999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/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4193.29745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2509.2286199999999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772.66705999999999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4000.05296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9" s="24" customFormat="1" x14ac:dyDescent="0.2">
      <c r="A49" s="10"/>
      <c r="B49" s="96"/>
      <c r="C49" s="21"/>
      <c r="D49" s="22"/>
      <c r="E49" s="25"/>
    </row>
    <row r="50" spans="1:9" s="24" customFormat="1" x14ac:dyDescent="0.2">
      <c r="A50" s="10"/>
      <c r="B50" s="97"/>
      <c r="C50" s="21"/>
      <c r="D50" s="22"/>
      <c r="E50" s="23"/>
    </row>
    <row r="51" spans="1:9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1025.53612</v>
      </c>
    </row>
    <row r="52" spans="1:9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59316.41587-E13-E36-E37-E40-E43-E46-E51-E31-E34</f>
        <v>309.47824999999648</v>
      </c>
    </row>
    <row r="53" spans="1:9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-49544.591759999996</v>
      </c>
    </row>
    <row r="54" spans="1:9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9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9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9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9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47.12</v>
      </c>
    </row>
    <row r="59" spans="1:9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2.5369999999999999</v>
      </c>
    </row>
    <row r="60" spans="1:9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10.554</v>
      </c>
      <c r="I60" s="61"/>
    </row>
    <row r="61" spans="1:9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1.222</v>
      </c>
    </row>
    <row r="62" spans="1:9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9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6.9569999999999999</v>
      </c>
    </row>
    <row r="64" spans="1:9" ht="25.5" customHeight="1" x14ac:dyDescent="0.2">
      <c r="A64" s="9">
        <v>12</v>
      </c>
      <c r="B64" s="91" t="s">
        <v>114</v>
      </c>
      <c r="C64" s="92"/>
      <c r="D64" s="10" t="s">
        <v>78</v>
      </c>
      <c r="E64" s="31"/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0.2545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29.2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414.6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88.889841405915135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0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 topLeftCell="A35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54" right="0.4" top="0.56000000000000005" bottom="0.49" header="0.3" footer="0.24"/>
  <pageSetup paperSize="9" scale="84" firstPageNumber="0" fitToHeight="0" orientation="portrait" horizontalDpi="300" verticalDpi="300" r:id="rId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71"/>
  <sheetViews>
    <sheetView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7" t="s">
        <v>138</v>
      </c>
      <c r="B4" s="107"/>
      <c r="C4" s="107"/>
      <c r="D4" s="107"/>
      <c r="E4" s="107"/>
    </row>
    <row r="5" spans="1:6" ht="1.5" customHeight="1" x14ac:dyDescent="0.2">
      <c r="A5" s="107"/>
      <c r="B5" s="107"/>
      <c r="C5" s="107"/>
      <c r="D5" s="107"/>
      <c r="E5" s="107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44">
        <v>1</v>
      </c>
      <c r="B8" s="102">
        <v>2</v>
      </c>
      <c r="C8" s="102"/>
      <c r="D8" s="44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5251.87284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6885.9063699999997</v>
      </c>
      <c r="F11" s="15">
        <v>6885.9063699999997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4842.8920600000001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4842.8920600000001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449.125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10.782949201224604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/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 t="e">
        <f>E19/E20</f>
        <v>#DIV/0!</v>
      </c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0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 t="e">
        <f>E31/E33</f>
        <v>#DIV/0!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0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0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/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797.69731000000002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264.85169000000002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0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308.13578999999999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206.21213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64.206900000000005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233.91209000000001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358.82733999999999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6885.90637-E13-E31-E34-E39-E51-E43-E36-E37-E40</f>
        <v>79.590089999999464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-1634.0335299999997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35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5.5529999999999999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3.7610000000000001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0.36299999999999999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2.3519999999999999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/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0.30780000000000002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2.2000000000000002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181.08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0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A15:A18"/>
    <mergeCell ref="B15:B18"/>
    <mergeCell ref="A19:A22"/>
    <mergeCell ref="B19:B22"/>
    <mergeCell ref="A23:A26"/>
    <mergeCell ref="B23:B26"/>
    <mergeCell ref="B40:C40"/>
    <mergeCell ref="A27:A30"/>
    <mergeCell ref="B27:B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E44:E45"/>
    <mergeCell ref="B45:C45"/>
    <mergeCell ref="B60:C60"/>
    <mergeCell ref="B46:C46"/>
    <mergeCell ref="B47:B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D71:E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</mergeCells>
  <pageMargins left="0.51" right="0.3" top="0.39" bottom="0.41" header="0.22" footer="0.2"/>
  <pageSetup paperSize="9" scale="86" firstPageNumber="0" fitToHeight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  <col min="7" max="7" width="10.85546875" bestFit="1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8"/>
      <c r="B4" s="108"/>
      <c r="C4" s="108"/>
      <c r="D4" s="108"/>
      <c r="E4" s="108"/>
    </row>
    <row r="5" spans="1:6" ht="1.5" customHeight="1" x14ac:dyDescent="0.2">
      <c r="A5" s="108"/>
      <c r="B5" s="108"/>
      <c r="C5" s="108"/>
      <c r="D5" s="108"/>
      <c r="E5" s="108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65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f>'г. Мурманск'!E10+г.п.Кола!E10+г.п.Мурмаши!E10+г.п.Молочный!E10+г.п.Верхнетуломский!E10+г.п.Кильдинстрой!E10+с.п.Ловозеро!E10+г.п.Ревда!E10+н.п.Высокий!E10+г.Гаджиево!E10+'ЗАТО г.Североморск'!E10+г.п.Никель!E10+Полярный!E10+г.Снежногорск!E10+Териберка!E10+г.Кандалакша!E10+с.п.Умба!E10+с.п.Зеленоборский!E10+'с.п.Белое море'!E10+'Нива 3'!E10+Ёнский!E10</f>
        <v>6463492.7284900006</v>
      </c>
      <c r="F10" s="66">
        <f>'г. Мурманск'!E10+г.п.Кола!E10+г.п.Мурмаши!E10+г.п.Молочный!E10+г.п.Верхнетуломский!E10+г.п.Кильдинстрой!E10+с.п.Ловозеро!E10+г.п.Ревда!E10+н.п.Высокий!E10+г.Гаджиево!E10+'ЗАТО г.Североморск'!E10+г.п.Никель!E10+Полярный!E10+г.Снежногорск!E10+Териберка!E10+г.Кандалакша!E10+с.п.Умба!E10+с.п.Зеленоборский!E10+'Нива 3'!E10+'с.п.Белое море'!E10+Ёнский!E10</f>
        <v>6463492.7284900006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4">
        <f>'г. Мурманск'!E11+г.п.Кола!E11+г.п.Мурмаши!E11+г.п.Молочный!E11+г.п.Верхнетуломский!E11+г.п.Кильдинстрой!E11+с.п.Ловозеро!E11+г.п.Ревда!E11+н.п.Высокий!E11+г.Гаджиево!E11+'ЗАТО г.Североморск'!E11+г.п.Никель!E11+Полярный!E11+г.Снежногорск!E11+Териберка!E11+г.Кандалакша!E11+с.п.Умба!E11+с.п.Зеленоборский!E11+'с.п.Белое море'!E11+'Нива 3'!E11+Ёнский!E11</f>
        <v>7664540.4974299986</v>
      </c>
      <c r="F11" s="66">
        <f>'г. Мурманск'!E11+г.п.Кола!E11+г.п.Мурмаши!E11+г.п.Молочный!E11+г.п.Верхнетуломский!E11+г.п.Кильдинстрой!E11+с.п.Ловозеро!E11+г.п.Ревда!E11+н.п.Высокий!E11+г.Гаджиево!E11+'ЗАТО г.Североморск'!E11+г.п.Никель!E11+Полярный!E11+г.Снежногорск!E11+Териберка!E11+г.Кандалакша!E11+с.п.Умба!E11+с.п.Зеленоборский!E11+'Нива 3'!E11+'с.п.Белое море'!E11+Ёнский!E11</f>
        <v>7664540.4974299986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4"/>
      <c r="F12" s="66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4">
        <f>'г. Мурманск'!E13+г.п.Кола!E13+г.п.Мурмаши!E13+г.п.Молочный!E13+г.п.Верхнетуломский!E13+г.п.Кильдинстрой!E13+с.п.Ловозеро!E13+г.п.Ревда!E13+н.п.Высокий!E13+г.Гаджиево!E13+'ЗАТО г.Североморск'!E13+г.п.Никель!E13+Полярный!E13+г.Снежногорск!E13+Териберка!E13+г.Кандалакша!E13+с.п.Умба!E13+с.п.Зеленоборский!E13+'с.п.Белое море'!E13+'Нива 3'!E13+Ёнский!E13</f>
        <v>4430515.2013735007</v>
      </c>
      <c r="F13" s="66">
        <f>'г. Мурманск'!E13+г.п.Кола!E13+г.п.Мурмаши!E13+г.п.Молочный!E13+г.п.Верхнетуломский!E13+г.п.Кильдинстрой!E13+с.п.Ловозеро!E13+г.п.Ревда!E13+н.п.Высокий!E13+г.Гаджиево!E13+'ЗАТО г.Североморск'!E13+г.п.Никель!E13+Полярный!E13+г.Снежногорск!E13+Териберка!E13+г.Кандалакша!E13+с.п.Умба!E13+с.п.Зеленоборский!E13+'Нива 3'!E13+'с.п.Белое море'!E13+Ёнский!E13</f>
        <v>4430515.2013735007</v>
      </c>
    </row>
    <row r="14" spans="1:6" ht="12.75" customHeight="1" x14ac:dyDescent="0.2">
      <c r="A14" s="9"/>
      <c r="B14" s="92" t="s">
        <v>17</v>
      </c>
      <c r="C14" s="92"/>
      <c r="D14" s="10"/>
      <c r="E14" s="14"/>
      <c r="F14" s="66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14">
        <f>'г. Мурманск'!E15+г.п.Кола!E15+г.п.Мурмаши!E15+г.п.Молочный!E15+г.п.Верхнетуломский!E15+г.п.Кильдинстрой!E15+с.п.Ловозеро!E15+г.п.Ревда!E15+н.п.Высокий!E15+г.Гаджиево!E15+'ЗАТО г.Североморск'!E15+г.п.Никель!E15+Полярный!E15+г.Снежногорск!E15+Териберка!E15+г.Кандалакша!E15+с.п.Умба!E15+с.п.Зеленоборский!E15+'с.п.Белое море'!E15+'Нива 3'!E15+Ёнский!E15</f>
        <v>4367886.4416800011</v>
      </c>
      <c r="F15" s="66">
        <f>'г. Мурманск'!E15+г.п.Кола!E15+г.п.Мурмаши!E15+г.п.Молочный!E15+г.п.Верхнетуломский!E15+г.п.Кильдинстрой!E15+с.п.Ловозеро!E15+г.п.Ревда!E15+н.п.Высокий!E15+г.Гаджиево!E15+'ЗАТО г.Североморск'!E15+г.п.Никель!E15+Полярный!E15+г.Снежногорск!E15+Териберка!E15+г.Кандалакша!E15+с.п.Умба!E15+с.п.Зеленоборский!E15+'Нива 3'!E15+'с.п.Белое море'!E15+Ёнский!E15</f>
        <v>4367886.4416800011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14">
        <f>'г. Мурманск'!E16+г.п.Кола!E16+г.п.Мурмаши!E16+г.п.Молочный!E16+г.п.Верхнетуломский!E16+г.п.Кильдинстрой!E16+с.п.Ловозеро!E16+г.п.Ревда!E16+н.п.Высокий!E16+г.Гаджиево!E16+'ЗАТО г.Североморск'!E16+г.п.Никель!E16+Полярный!E16+г.Снежногорск!E16+Териберка!E16+г.Кандалакша!E16+с.п.Умба!E16+с.п.Зеленоборский!E16+'с.п.Белое море'!E16+'Нива 3'!E16+Ёнский!E16</f>
        <v>383968.94899999996</v>
      </c>
      <c r="F16" s="66">
        <f>'г. Мурманск'!E16+г.п.Кола!E16+г.п.Мурмаши!E16+г.п.Молочный!E16+г.п.Верхнетуломский!E16+г.п.Кильдинстрой!E16+с.п.Ловозеро!E16+г.п.Ревда!E16+н.п.Высокий!E16+г.Гаджиево!E16+'ЗАТО г.Североморск'!E16+г.п.Никель!E16+Полярный!E16+г.Снежногорск!E16+Териберка!E16+г.Кандалакша!E16+с.п.Умба!E16+с.п.Зеленоборский!E16+'Нива 3'!E16+'с.п.Белое море'!E16+Ёнский!E16</f>
        <v>383968.94899999996</v>
      </c>
    </row>
    <row r="17" spans="1:6" s="24" customFormat="1" ht="36" x14ac:dyDescent="0.2">
      <c r="A17" s="89"/>
      <c r="B17" s="90"/>
      <c r="C17" s="21" t="s">
        <v>23</v>
      </c>
      <c r="D17" s="22" t="s">
        <v>11</v>
      </c>
      <c r="E17" s="14"/>
      <c r="F17" s="66"/>
    </row>
    <row r="18" spans="1:6" s="24" customFormat="1" x14ac:dyDescent="0.2">
      <c r="A18" s="89"/>
      <c r="B18" s="90"/>
      <c r="C18" s="21" t="s">
        <v>24</v>
      </c>
      <c r="D18" s="22" t="s">
        <v>8</v>
      </c>
      <c r="E18" s="14"/>
      <c r="F18" s="66"/>
    </row>
    <row r="19" spans="1:6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14">
        <f>'г. Мурманск'!E19+г.п.Кола!E19+г.п.Мурмаши!E19+г.п.Молочный!E19+г.п.Верхнетуломский!E19+г.п.Кильдинстрой!E19+с.п.Ловозеро!E19+г.п.Ревда!E19+н.п.Высокий!E19+г.Гаджиево!E19+'ЗАТО г.Североморск'!E19+г.п.Никель!E19+Полярный!E19+г.Снежногорск!E19+Териберка!E19+г.Кандалакша!E19+с.п.Умба!E19+с.п.Зеленоборский!E19+'с.п.Белое море'!E19+'Нива 3'!E19+Ёнский!E19</f>
        <v>22610.537909999999</v>
      </c>
      <c r="F19" s="66">
        <f>'г. Мурманск'!E19+г.п.Кола!E19+г.п.Мурмаши!E19+г.п.Молочный!E19+г.п.Верхнетуломский!E19+г.п.Кильдинстрой!E19+с.п.Ловозеро!E19+г.п.Ревда!E19+н.п.Высокий!E19+г.Гаджиево!E19+'ЗАТО г.Североморск'!E19+г.п.Никель!E19+Полярный!E19+г.Снежногорск!E19+Териберка!E19+г.Кандалакша!E19+с.п.Умба!E19+с.п.Зеленоборский!E19+'Нива 3'!E19+'с.п.Белое море'!E19+Ёнский!E19</f>
        <v>22610.537909999999</v>
      </c>
    </row>
    <row r="20" spans="1:6" s="24" customFormat="1" x14ac:dyDescent="0.2">
      <c r="A20" s="89"/>
      <c r="B20" s="90"/>
      <c r="C20" s="21" t="s">
        <v>21</v>
      </c>
      <c r="D20" s="22" t="s">
        <v>22</v>
      </c>
      <c r="E20" s="14">
        <f>'г. Мурманск'!E20+г.п.Кола!E20+г.п.Мурмаши!E20+г.п.Молочный!E20+г.п.Верхнетуломский!E20+г.п.Кильдинстрой!E20+с.п.Ловозеро!E20+г.п.Ревда!E20+н.п.Высокий!E20+г.Гаджиево!E20+'ЗАТО г.Североморск'!E20+г.п.Никель!E20+Полярный!E20+г.Снежногорск!E20+Териберка!E20+г.Кандалакша!E20+с.п.Умба!E20+с.п.Зеленоборский!E20+'с.п.Белое море'!E20+'Нива 3'!E20+Ёнский!E20</f>
        <v>5806.1</v>
      </c>
      <c r="F20" s="66">
        <f>'г. Мурманск'!E20+г.п.Кола!E20+г.п.Мурмаши!E20+г.п.Молочный!E20+г.п.Верхнетуломский!E20+г.п.Кильдинстрой!E20+с.п.Ловозеро!E20+г.п.Ревда!E20+н.п.Высокий!E20+г.Гаджиево!E20+'ЗАТО г.Североморск'!E20+г.п.Никель!E20+Полярный!E20+г.Снежногорск!E20+Териберка!E20+г.Кандалакша!E20+с.п.Умба!E20+с.п.Зеленоборский!E20+'Нива 3'!E20+'с.п.Белое море'!E20+Ёнский!E20</f>
        <v>5806.1</v>
      </c>
    </row>
    <row r="21" spans="1:6" s="24" customFormat="1" ht="36" x14ac:dyDescent="0.2">
      <c r="A21" s="89"/>
      <c r="B21" s="90"/>
      <c r="C21" s="21" t="s">
        <v>23</v>
      </c>
      <c r="D21" s="22" t="s">
        <v>11</v>
      </c>
      <c r="E21" s="14"/>
      <c r="F21" s="66"/>
    </row>
    <row r="22" spans="1:6" s="24" customFormat="1" ht="14.25" customHeight="1" x14ac:dyDescent="0.2">
      <c r="A22" s="89"/>
      <c r="B22" s="90"/>
      <c r="C22" s="21" t="s">
        <v>24</v>
      </c>
      <c r="D22" s="22" t="s">
        <v>8</v>
      </c>
      <c r="E22" s="14"/>
      <c r="F22" s="66"/>
    </row>
    <row r="23" spans="1:6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14">
        <f>'г. Мурманск'!E23+г.п.Кола!E23+г.п.Мурмаши!E23+г.п.Молочный!E23+г.п.Верхнетуломский!E23+г.п.Кильдинстрой!E23+с.п.Ловозеро!E23+г.п.Ревда!E23+н.п.Высокий!E23+г.Гаджиево!E23+'ЗАТО г.Североморск'!E23+г.п.Никель!E23+Полярный!E23+г.Снежногорск!E23+Териберка!E23+г.Кандалакша!E23+с.п.Умба!E23+с.п.Зеленоборский!E23+'с.п.Белое море'!E23+'Нива 3'!E23+Ёнский!E23</f>
        <v>9458.3573835000007</v>
      </c>
      <c r="F23" s="66">
        <f>'г. Мурманск'!E23+г.п.Кола!E23+г.п.Мурмаши!E23+г.п.Молочный!E23+г.п.Верхнетуломский!E23+г.п.Кильдинстрой!E23+с.п.Ловозеро!E23+г.п.Ревда!E23+н.п.Высокий!E23+г.Гаджиево!E23+'ЗАТО г.Североморск'!E23+г.п.Никель!E23+Полярный!E23+г.Снежногорск!E23+Териберка!E23+г.Кандалакша!E23+с.п.Умба!E23+с.п.Зеленоборский!E23+'Нива 3'!E23+'с.п.Белое море'!E23+Ёнский!E23</f>
        <v>9458.3573835000007</v>
      </c>
    </row>
    <row r="24" spans="1:6" s="24" customFormat="1" ht="13.5" customHeight="1" x14ac:dyDescent="0.2">
      <c r="A24" s="89"/>
      <c r="B24" s="90"/>
      <c r="C24" s="21" t="s">
        <v>21</v>
      </c>
      <c r="D24" s="22" t="s">
        <v>22</v>
      </c>
      <c r="E24" s="14">
        <f>'г. Мурманск'!E24+г.п.Кола!E24+г.п.Мурмаши!E24+г.п.Молочный!E24+г.п.Верхнетуломский!E24+г.п.Кильдинстрой!E24+с.п.Ловозеро!E24+г.п.Ревда!E24+н.п.Высокий!E24+г.Гаджиево!E24+'ЗАТО г.Североморск'!E24+г.п.Никель!E24+Полярный!E24+г.Снежногорск!E24+Териберка!E24+г.Кандалакша!E24+с.п.Умба!E24+с.п.Зеленоборский!E24+'с.п.Белое море'!E24+'Нива 3'!E24+Ёнский!E24</f>
        <v>294.65199999999999</v>
      </c>
      <c r="F24" s="66">
        <f>'г. Мурманск'!E24+г.п.Кола!E24+г.п.Мурмаши!E24+г.п.Молочный!E24+г.п.Верхнетуломский!E24+г.п.Кильдинстрой!E24+с.п.Ловозеро!E24+г.п.Ревда!E24+н.п.Высокий!E24+г.Гаджиево!E24+'ЗАТО г.Североморск'!E24+г.п.Никель!E24+Полярный!E24+г.Снежногорск!E24+Териберка!E24+г.Кандалакша!E24+с.п.Умба!E24+с.п.Зеленоборский!E24+'Нива 3'!E24+'с.п.Белое море'!E24+Ёнский!E24</f>
        <v>294.65199999999999</v>
      </c>
    </row>
    <row r="25" spans="1:6" s="24" customFormat="1" ht="36" x14ac:dyDescent="0.2">
      <c r="A25" s="89"/>
      <c r="B25" s="90"/>
      <c r="C25" s="21" t="s">
        <v>23</v>
      </c>
      <c r="D25" s="22" t="s">
        <v>11</v>
      </c>
      <c r="E25" s="14"/>
      <c r="F25" s="66"/>
    </row>
    <row r="26" spans="1:6" s="24" customFormat="1" x14ac:dyDescent="0.2">
      <c r="A26" s="89"/>
      <c r="B26" s="90"/>
      <c r="C26" s="21" t="s">
        <v>24</v>
      </c>
      <c r="D26" s="22" t="s">
        <v>8</v>
      </c>
      <c r="E26" s="14"/>
      <c r="F26" s="66"/>
    </row>
    <row r="27" spans="1:6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14">
        <f>'г. Мурманск'!E27+г.п.Кола!E27+г.п.Мурмаши!E27+г.п.Молочный!E27+г.п.Верхнетуломский!E27+г.п.Кильдинстрой!E27+с.п.Ловозеро!E27+г.п.Ревда!E27+н.п.Высокий!E27+г.Гаджиево!E27+'ЗАТО г.Североморск'!E27+г.п.Никель!E27+Полярный!E27+г.Снежногорск!E27+Териберка!E27+г.Кандалакша!E27+с.п.Умба!E27+с.п.Зеленоборский!E27+'с.п.Белое море'!E27+'Нива 3'!E27+Ёнский!E27</f>
        <v>30559.864399999999</v>
      </c>
      <c r="F27" s="66">
        <f>'г. Мурманск'!E27+г.п.Кола!E27+г.п.Мурмаши!E27+г.п.Молочный!E27+г.п.Верхнетуломский!E27+г.п.Кильдинстрой!E27+с.п.Ловозеро!E27+г.п.Ревда!E27+н.п.Высокий!E27+г.Гаджиево!E27+'ЗАТО г.Североморск'!E27+г.п.Никель!E27+Полярный!E27+г.Снежногорск!E27+Териберка!E27+г.Кандалакша!E27+с.п.Умба!E27+с.п.Зеленоборский!E27+'Нива 3'!E27+'с.п.Белое море'!E27+Ёнский!E27</f>
        <v>30559.864399999999</v>
      </c>
    </row>
    <row r="28" spans="1:6" s="24" customFormat="1" ht="13.5" customHeight="1" x14ac:dyDescent="0.2">
      <c r="A28" s="89"/>
      <c r="B28" s="90"/>
      <c r="C28" s="21" t="s">
        <v>21</v>
      </c>
      <c r="D28" s="22" t="s">
        <v>22</v>
      </c>
      <c r="E28" s="14">
        <f>'г. Мурманск'!E28+г.п.Кола!E28+г.п.Мурмаши!E28+г.п.Молочный!E28+г.п.Верхнетуломский!E28+г.п.Кильдинстрой!E28+с.п.Ловозеро!E28+г.п.Ревда!E28+н.п.Высокий!E28+г.Гаджиево!E28+'ЗАТО г.Североморск'!E28+г.п.Никель!E28+Полярный!E28+г.Снежногорск!E28+Териберка!E28+г.Кандалакша!E28+с.п.Умба!E28+с.п.Зеленоборский!E28+'с.п.Белое море'!E28+'Нива 3'!E28+Ёнский!E28</f>
        <v>1678.1780000000001</v>
      </c>
      <c r="F28" s="66">
        <f>'г. Мурманск'!E28+г.п.Кола!E28+г.п.Мурмаши!E28+г.п.Молочный!E28+г.п.Верхнетуломский!E28+г.п.Кильдинстрой!E28+с.п.Ловозеро!E28+г.п.Ревда!E28+н.п.Высокий!E28+г.Гаджиево!E28+'ЗАТО г.Североморск'!E28+г.п.Никель!E28+Полярный!E28+г.Снежногорск!E28+Териберка!E28+г.Кандалакша!E28+с.п.Умба!E28+с.п.Зеленоборский!E28+'Нива 3'!E28+'с.п.Белое море'!E28+Ёнский!E28</f>
        <v>1678.1780000000001</v>
      </c>
    </row>
    <row r="29" spans="1:6" s="24" customFormat="1" ht="36" x14ac:dyDescent="0.2">
      <c r="A29" s="89"/>
      <c r="B29" s="90"/>
      <c r="C29" s="21" t="s">
        <v>23</v>
      </c>
      <c r="D29" s="22" t="s">
        <v>11</v>
      </c>
      <c r="E29" s="14"/>
      <c r="F29" s="66"/>
    </row>
    <row r="30" spans="1:6" s="24" customFormat="1" x14ac:dyDescent="0.2">
      <c r="A30" s="89"/>
      <c r="B30" s="90"/>
      <c r="C30" s="21" t="s">
        <v>24</v>
      </c>
      <c r="D30" s="22" t="s">
        <v>8</v>
      </c>
      <c r="E30" s="14"/>
      <c r="F30" s="66"/>
    </row>
    <row r="31" spans="1:6" ht="38.25" customHeight="1" x14ac:dyDescent="0.2">
      <c r="A31" s="9" t="s">
        <v>28</v>
      </c>
      <c r="B31" s="92" t="s">
        <v>29</v>
      </c>
      <c r="C31" s="92"/>
      <c r="D31" s="10" t="s">
        <v>11</v>
      </c>
      <c r="E31" s="78">
        <f>'г. Мурманск'!E31+г.п.Кола!E31+г.п.Мурмаши!E31+г.п.Молочный!E31+г.п.Верхнетуломский!E31+г.п.Кильдинстрой!E31+с.п.Ловозеро!E31+г.п.Ревда!E31+н.п.Высокий!E31+г.Гаджиево!E31+'ЗАТО г.Североморск'!E31+г.п.Никель!E31+Полярный!E31+г.Снежногорск!E31+Териберка!E31+г.Кандалакша!E31+с.п.Умба!E31+с.п.Зеленоборский!E31+'с.п.Белое море'!E31+'Нива 3'!E31+Ёнский!E31</f>
        <v>329469.57300000003</v>
      </c>
      <c r="F31" s="66">
        <f>'г. Мурманск'!E31+г.п.Кола!E31+г.п.Мурмаши!E31+г.п.Молочный!E31+г.п.Верхнетуломский!E31+г.п.Кильдинстрой!E31+с.п.Ловозеро!E31+г.п.Ревда!E31+н.п.Высокий!E31+г.Гаджиево!E31+'ЗАТО г.Североморск'!E31+г.п.Никель!E31+Полярный!E31+г.Снежногорск!E31+Териберка!E31+г.Кандалакша!E31+с.п.Умба!E31+с.п.Зеленоборский!E31+'Нива 3'!E31+'с.п.Белое море'!E31+Ёнский!E31</f>
        <v>329469.57300000003</v>
      </c>
    </row>
    <row r="32" spans="1:6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78"/>
      <c r="F32" s="66"/>
    </row>
    <row r="33" spans="1:7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78">
        <f>'г. Мурманск'!E33+г.п.Кола!E33+г.п.Мурмаши!E33+г.п.Молочный!E33+г.п.Верхнетуломский!E33+г.п.Кильдинстрой!E33+с.п.Ловозеро!E33+г.п.Ревда!E33+н.п.Высокий!E33+г.Гаджиево!E33+'ЗАТО г.Североморск'!E33+г.п.Никель!E33+Полярный!E33+г.Снежногорск!E33+Териберка!E33+г.Кандалакша!E33+с.п.Умба!E33+с.п.Зеленоборский!E33+'с.п.Белое море'!E33+'Нива 3'!E33+Ёнский!E33</f>
        <v>109546.96799999999</v>
      </c>
      <c r="F33" s="66">
        <f>'г. Мурманск'!E33+г.п.Кола!E33+г.п.Мурмаши!E33+г.п.Молочный!E33+г.п.Верхнетуломский!E33+г.п.Кильдинстрой!E33+с.п.Ловозеро!E33+г.п.Ревда!E33+н.п.Высокий!E33+г.Гаджиево!E33+'ЗАТО г.Североморск'!E33+г.п.Никель!E33+Полярный!E33+г.Снежногорск!E33+Териберка!E33+г.Кандалакша!E33+с.п.Умба!E33+с.п.Зеленоборский!E33+'Нива 3'!E33+'с.п.Белое море'!E33+Ёнский!E33</f>
        <v>109546.96799999999</v>
      </c>
    </row>
    <row r="34" spans="1:7" ht="32.25" customHeight="1" x14ac:dyDescent="0.2">
      <c r="A34" s="10" t="s">
        <v>36</v>
      </c>
      <c r="B34" s="92" t="s">
        <v>37</v>
      </c>
      <c r="C34" s="92"/>
      <c r="D34" s="10" t="s">
        <v>11</v>
      </c>
      <c r="E34" s="78">
        <f>'г. Мурманск'!E34+г.п.Кола!E34+г.п.Мурмаши!E34+г.п.Молочный!E34+г.п.Верхнетуломский!E34+г.п.Кильдинстрой!E34+с.п.Ловозеро!E34+г.п.Ревда!E34+н.п.Высокий!E34+г.Гаджиево!E34+'ЗАТО г.Североморск'!E34+г.п.Никель!E34+Полярный!E34+г.Снежногорск!E34+Териберка!E34+г.Кандалакша!E34+с.п.Умба!E34+с.п.Зеленоборский!E34+'с.п.Белое море'!E34+'Нива 3'!E34+Ёнский!E34</f>
        <v>52980.046109999988</v>
      </c>
      <c r="F34" s="66">
        <f>'г. Мурманск'!E34+г.п.Кола!E34+г.п.Мурмаши!E34+г.п.Молочный!E34+г.п.Верхнетуломский!E34+г.п.Кильдинстрой!E34+с.п.Ловозеро!E34+г.п.Ревда!E34+н.п.Высокий!E34+г.Гаджиево!E34+'ЗАТО г.Североморск'!E34+г.п.Никель!E34+Полярный!E34+г.Снежногорск!E34+Териберка!E34+г.Кандалакша!E34+с.п.Умба!E34+с.п.Зеленоборский!E34+'Нива 3'!E34+'с.п.Белое море'!E34+Ёнский!E34</f>
        <v>52980.046109999988</v>
      </c>
    </row>
    <row r="35" spans="1:7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14">
        <f>'г. Мурманск'!E35+г.п.Кола!E35+г.п.Мурмаши!E35+г.п.Молочный!E35+г.п.Верхнетуломский!E35+г.п.Кильдинстрой!E35+с.п.Ловозеро!E35+г.п.Ревда!E35+н.п.Высокий!E35+г.Гаджиево!E35+'ЗАТО г.Североморск'!E35+г.п.Никель!E35+Полярный!E35+г.Снежногорск!E35+Териберка!E35+г.Кандалакша!E35+с.п.Умба!E35+с.п.Зеленоборский!E35+'с.п.Белое море'!E35+'Нива 3'!E35+Ёнский!E35</f>
        <v>1815.0885799999999</v>
      </c>
      <c r="F35" s="66">
        <f>'г. Мурманск'!E35+г.п.Кола!E35+г.п.Мурмаши!E35+г.п.Молочный!E35+г.п.Верхнетуломский!E35+г.п.Кильдинстрой!E35+с.п.Ловозеро!E35+г.п.Ревда!E35+н.п.Высокий!E35+г.Гаджиево!E35+'ЗАТО г.Североморск'!E35+г.п.Никель!E35+Полярный!E35+г.Снежногорск!E35+Териберка!E35+г.Кандалакша!E35+с.п.Умба!E35+с.п.Зеленоборский!E35+'Нива 3'!E35+'с.п.Белое море'!E35+Ёнский!E35</f>
        <v>1815.0885799999999</v>
      </c>
    </row>
    <row r="36" spans="1:7" ht="26.25" customHeight="1" x14ac:dyDescent="0.2">
      <c r="A36" s="10" t="s">
        <v>39</v>
      </c>
      <c r="B36" s="92" t="s">
        <v>40</v>
      </c>
      <c r="C36" s="92"/>
      <c r="D36" s="10" t="s">
        <v>11</v>
      </c>
      <c r="E36" s="14">
        <f>'г. Мурманск'!E36+г.п.Кола!E36+г.п.Мурмаши!E36+г.п.Молочный!E36+г.п.Верхнетуломский!E36+г.п.Кильдинстрой!E36+с.п.Ловозеро!E36+г.п.Ревда!E36+н.п.Высокий!E36+г.Гаджиево!E36+'ЗАТО г.Североморск'!E36+г.п.Никель!E36+Полярный!E36+г.Снежногорск!E36+Териберка!E36+г.Кандалакша!E36+с.п.Умба!E36+с.п.Зеленоборский!E36+'с.п.Белое море'!E36+'Нива 3'!E36+Ёнский!E36</f>
        <v>431310.77198000008</v>
      </c>
      <c r="F36" s="66">
        <f>'г. Мурманск'!E36+г.п.Кола!E36+г.п.Мурмаши!E36+г.п.Молочный!E36+г.п.Верхнетуломский!E36+г.п.Кильдинстрой!E36+с.п.Ловозеро!E36+г.п.Ревда!E36+н.п.Высокий!E36+г.Гаджиево!E36+'ЗАТО г.Североморск'!E36+г.п.Никель!E36+Полярный!E36+г.Снежногорск!E36+Териберка!E36+г.Кандалакша!E36+с.п.Умба!E36+с.п.Зеленоборский!E36+'Нива 3'!E36+'с.п.Белое море'!E36+Ёнский!E36</f>
        <v>431310.77198000008</v>
      </c>
    </row>
    <row r="37" spans="1:7" ht="27.75" customHeight="1" x14ac:dyDescent="0.2">
      <c r="A37" s="10" t="s">
        <v>41</v>
      </c>
      <c r="B37" s="92" t="s">
        <v>42</v>
      </c>
      <c r="C37" s="92"/>
      <c r="D37" s="10" t="s">
        <v>11</v>
      </c>
      <c r="E37" s="14">
        <f>'г. Мурманск'!E37+г.п.Кола!E37+г.п.Мурмаши!E37+г.п.Молочный!E37+г.п.Верхнетуломский!E37+г.п.Кильдинстрой!E37+с.п.Ловозеро!E37+г.п.Ревда!E37+н.п.Высокий!E37+г.Гаджиево!E37+'ЗАТО г.Североморск'!E37+г.п.Никель!E37+Полярный!E37+г.Снежногорск!E37+Териберка!E37+г.Кандалакша!E37+с.п.Умба!E37+с.п.Зеленоборский!E37+'с.п.Белое море'!E37+'Нива 3'!E37+Ёнский!E37</f>
        <v>143113.64728000003</v>
      </c>
      <c r="F37" s="66">
        <f>'г. Мурманск'!E37+г.п.Кола!E37+г.п.Мурмаши!E37+г.п.Молочный!E37+г.п.Верхнетуломский!E37+г.п.Кильдинстрой!E37+с.п.Ловозеро!E37+г.п.Ревда!E37+н.п.Высокий!E37+г.Гаджиево!E37+'ЗАТО г.Североморск'!E37+г.п.Никель!E37+Полярный!E37+г.Снежногорск!E37+Териберка!E37+г.Кандалакша!E37+с.п.Умба!E37+с.п.Зеленоборский!E37+'Нива 3'!E37+'с.п.Белое море'!E37+Ёнский!E37</f>
        <v>143113.64728000003</v>
      </c>
    </row>
    <row r="38" spans="1:7" ht="38.25" customHeight="1" x14ac:dyDescent="0.2">
      <c r="A38" s="10" t="s">
        <v>43</v>
      </c>
      <c r="B38" s="92" t="s">
        <v>44</v>
      </c>
      <c r="C38" s="92"/>
      <c r="D38" s="10" t="s">
        <v>11</v>
      </c>
      <c r="E38" s="14">
        <f>'г. Мурманск'!E38+г.п.Кола!E38+г.п.Мурмаши!E38+г.п.Молочный!E38+г.п.Верхнетуломский!E38+г.п.Кильдинстрой!E38+с.п.Ловозеро!E38+г.п.Ревда!E38+н.п.Высокий!E38+г.Гаджиево!E38+'ЗАТО г.Североморск'!E38+г.п.Никель!E38+Полярный!E38+г.Снежногорск!E38+Териберка!E38+г.Кандалакша!E38+с.п.Умба!E38+с.п.Зеленоборский!E38+'с.п.Белое море'!E38+'Нива 3'!E38+Ёнский!E38</f>
        <v>3634.2562800000001</v>
      </c>
      <c r="F38" s="66">
        <f>'г. Мурманск'!E38+г.п.Кола!E38+г.п.Мурмаши!E38+г.п.Молочный!E38+г.п.Верхнетуломский!E38+г.п.Кильдинстрой!E38+с.п.Ловозеро!E38+г.п.Ревда!E38+н.п.Высокий!E38+г.Гаджиево!E38+'ЗАТО г.Североморск'!E38+г.п.Никель!E38+Полярный!E38+г.Снежногорск!E38+Териберка!E38+г.Кандалакша!E38+с.п.Умба!E38+с.п.Зеленоборский!E38+'Нива 3'!E38+'с.п.Белое море'!E38+Ёнский!E38</f>
        <v>3634.2562800000001</v>
      </c>
    </row>
    <row r="39" spans="1:7" ht="24" customHeight="1" x14ac:dyDescent="0.2">
      <c r="A39" s="10" t="s">
        <v>45</v>
      </c>
      <c r="B39" s="92" t="s">
        <v>46</v>
      </c>
      <c r="C39" s="92"/>
      <c r="D39" s="10" t="s">
        <v>11</v>
      </c>
      <c r="E39" s="14">
        <f>'г. Мурманск'!E39+г.п.Кола!E39+г.п.Мурмаши!E39+г.п.Молочный!E39+г.п.Верхнетуломский!E39+г.п.Кильдинстрой!E39+с.п.Ловозеро!E39+г.п.Ревда!E39+н.п.Высокий!E39+г.Гаджиево!E39+'ЗАТО г.Североморск'!E39+г.п.Никель!E39+Полярный!E39+г.Снежногорск!E39+Териберка!E39+г.Кандалакша!E39+с.п.Умба!E39+с.п.Зеленоборский!E39+'с.п.Белое море'!E39+'Нива 3'!E39+Ёнский!E39</f>
        <v>310322.77065999998</v>
      </c>
      <c r="F39" s="66">
        <f>'г. Мурманск'!E39+г.п.Кола!E39+г.п.Мурмаши!E39+г.п.Молочный!E39+г.п.Верхнетуломский!E39+г.п.Кильдинстрой!E39+с.п.Ловозеро!E39+г.п.Ревда!E39+н.п.Высокий!E39+г.Гаджиево!E39+'ЗАТО г.Североморск'!E39+г.п.Никель!E39+Полярный!E39+г.Снежногорск!E39+Териберка!E39+г.Кандалакша!E39+с.п.Умба!E39+с.п.Зеленоборский!E39+'Нива 3'!E39+'с.п.Белое море'!E39+Ёнский!E39</f>
        <v>310322.77065999998</v>
      </c>
    </row>
    <row r="40" spans="1:7" ht="27.75" customHeight="1" x14ac:dyDescent="0.2">
      <c r="A40" s="10" t="s">
        <v>47</v>
      </c>
      <c r="B40" s="92" t="s">
        <v>48</v>
      </c>
      <c r="C40" s="92"/>
      <c r="D40" s="10" t="s">
        <v>11</v>
      </c>
      <c r="E40" s="14">
        <f>'г. Мурманск'!E40+г.п.Кола!E40+г.п.Мурмаши!E40+г.п.Молочный!E40+г.п.Верхнетуломский!E40+г.п.Кильдинстрой!E40+с.п.Ловозеро!E40+г.п.Ревда!E40+н.п.Высокий!E40+г.Гаджиево!E40+'ЗАТО г.Североморск'!E40+г.п.Никель!E40+Полярный!E40+г.Снежногорск!E40+Териберка!E40+г.Кандалакша!E40+с.п.Умба!E40+с.п.Зеленоборский!E40+'с.п.Белое море'!E40+'Нива 3'!E40+Ёнский!E40</f>
        <v>406713.20201999991</v>
      </c>
      <c r="F40" s="66">
        <f>'г. Мурманск'!E40+г.п.Кола!E40+г.п.Мурмаши!E40+г.п.Молочный!E40+г.п.Верхнетуломский!E40+г.п.Кильдинстрой!E40+с.п.Ловозеро!E40+г.п.Ревда!E40+н.п.Высокий!E40+г.Гаджиево!E40+'ЗАТО г.Североморск'!E40+г.п.Никель!E40+Полярный!E40+г.Снежногорск!E40+Териберка!E40+г.Кандалакша!E40+с.п.Умба!E40+с.п.Зеленоборский!E40+'Нива 3'!E40+'с.п.Белое море'!E40+Ёнский!E40</f>
        <v>406713.20201999991</v>
      </c>
    </row>
    <row r="41" spans="1:7" ht="16.5" customHeight="1" x14ac:dyDescent="0.2">
      <c r="A41" s="10" t="s">
        <v>49</v>
      </c>
      <c r="B41" s="92" t="s">
        <v>50</v>
      </c>
      <c r="C41" s="92"/>
      <c r="D41" s="10" t="s">
        <v>11</v>
      </c>
      <c r="E41" s="14">
        <f>'г. Мурманск'!E41+г.п.Кола!E41+г.п.Мурмаши!E41+г.п.Молочный!E41+г.п.Верхнетуломский!E41+г.п.Кильдинстрой!E41+с.п.Ловозеро!E41+г.п.Ревда!E41+н.п.Высокий!E41+г.Гаджиево!E41+'ЗАТО г.Североморск'!E41+г.п.Никель!E41+Полярный!E41+г.Снежногорск!E41+Териберка!E41+г.Кандалакша!E41+с.п.Умба!E41+с.п.Зеленоборский!E41+'с.п.Белое море'!E41+'Нива 3'!E41+Ёнский!E41</f>
        <v>174247.02038000003</v>
      </c>
      <c r="F41" s="66">
        <f>'г. Мурманск'!E41+г.п.Кола!E41+г.п.Мурмаши!E41+г.п.Молочный!E41+г.п.Верхнетуломский!E41+г.п.Кильдинстрой!E41+с.п.Ловозеро!E41+г.п.Ревда!E41+н.п.Высокий!E41+г.Гаджиево!E41+'ЗАТО г.Североморск'!E41+г.п.Никель!E41+Полярный!E41+г.Снежногорск!E41+Териберка!E41+г.Кандалакша!E41+с.п.Умба!E41+с.п.Зеленоборский!E41+'Нива 3'!E41+'с.п.Белое море'!E41+Ёнский!E41</f>
        <v>174247.02038000003</v>
      </c>
    </row>
    <row r="42" spans="1:7" ht="17.25" customHeight="1" x14ac:dyDescent="0.2">
      <c r="A42" s="10" t="s">
        <v>51</v>
      </c>
      <c r="B42" s="92" t="s">
        <v>52</v>
      </c>
      <c r="C42" s="92"/>
      <c r="D42" s="10" t="s">
        <v>11</v>
      </c>
      <c r="E42" s="14">
        <f>'г. Мурманск'!E42+г.п.Кола!E42+г.п.Мурмаши!E42+г.п.Молочный!E42+г.п.Верхнетуломский!E42+г.п.Кильдинстрой!E42+с.п.Ловозеро!E42+г.п.Ревда!E42+н.п.Высокий!E42+г.Гаджиево!E42+'ЗАТО г.Североморск'!E42+г.п.Никель!E42+Полярный!E42+г.Снежногорск!E42+Териберка!E42+г.Кандалакша!E42+с.п.Умба!E42+с.п.Зеленоборский!E42+'с.п.Белое море'!E42+'Нива 3'!E42+Ёнский!E42</f>
        <v>53178.479309999988</v>
      </c>
      <c r="F42" s="66">
        <f>'г. Мурманск'!E42+г.п.Кола!E42+г.п.Мурмаши!E42+г.п.Молочный!E42+г.п.Верхнетуломский!E42+г.п.Кильдинстрой!E42+с.п.Ловозеро!E42+г.п.Ревда!E42+н.п.Высокий!E42+г.Гаджиево!E42+'ЗАТО г.Североморск'!E42+г.п.Никель!E42+Полярный!E42+г.Снежногорск!E42+Териберка!E42+г.Кандалакша!E42+с.п.Умба!E42+с.п.Зеленоборский!E42+'Нива 3'!E42+'с.п.Белое море'!E42+Ёнский!E42</f>
        <v>53178.479309999988</v>
      </c>
    </row>
    <row r="43" spans="1:7" ht="24" customHeight="1" x14ac:dyDescent="0.2">
      <c r="A43" s="10" t="s">
        <v>53</v>
      </c>
      <c r="B43" s="92" t="s">
        <v>54</v>
      </c>
      <c r="C43" s="92"/>
      <c r="D43" s="10" t="s">
        <v>11</v>
      </c>
      <c r="E43" s="70">
        <f>'г. Мурманск'!E43+г.п.Кола!E43+г.п.Мурмаши!E43+г.п.Молочный!E43+г.п.Верхнетуломский!E43+г.п.Кильдинстрой!E43+с.п.Ловозеро!E43+г.п.Ревда!E43+н.п.Высокий!E43+г.Гаджиево!E43+'ЗАТО г.Североморск'!E43+г.п.Никель!E43+Полярный!E43+г.Снежногорск!E43+Териберка!E43+г.Кандалакша!E43+с.п.Умба!E43+с.п.Зеленоборский!E43+'с.п.Белое море'!E43+'Нива 3'!E43+Ёнский!E43</f>
        <v>368237.53977999999</v>
      </c>
      <c r="F43" s="73">
        <f>'г. Мурманск'!E43+г.п.Кола!E43+г.п.Мурмаши!E43+г.п.Молочный!E43+г.п.Верхнетуломский!E43+г.п.Кильдинстрой!E43+с.п.Ловозеро!E43+г.п.Ревда!E43+н.п.Высокий!E43+г.Гаджиево!E43+'ЗАТО г.Североморск'!E43+г.п.Никель!E43+Полярный!E43+г.Снежногорск!E43+Териберка!E43+г.Кандалакша!E43+с.п.Умба!E43+с.п.Зеленоборский!E43+'Нива 3'!E43+'с.п.Белое море'!E43+Ёнский!E43</f>
        <v>368237.53977999999</v>
      </c>
    </row>
    <row r="44" spans="1:7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  <c r="F44" s="66"/>
    </row>
    <row r="45" spans="1:7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  <c r="F45" s="66"/>
    </row>
    <row r="46" spans="1:7" ht="45" customHeight="1" x14ac:dyDescent="0.2">
      <c r="A46" s="10" t="s">
        <v>57</v>
      </c>
      <c r="B46" s="91" t="s">
        <v>145</v>
      </c>
      <c r="C46" s="92"/>
      <c r="D46" s="10" t="s">
        <v>11</v>
      </c>
      <c r="E46" s="35">
        <f>'г. Мурманск'!E46+г.п.Кола!E46+г.п.Мурмаши!E46+г.п.Молочный!E46+г.п.Верхнетуломский!E46+г.п.Кильдинстрой!E46+с.п.Ловозеро!E46+г.п.Ревда!E46+н.п.Высокий!E46+г.Гаджиево!E46+'ЗАТО г.Североморск'!E46+г.п.Никель!E46+Полярный!E46+г.Снежногорск!E46+Териберка!E46+г.Кандалакша!E46+с.п.Умба!E46+с.п.Зеленоборский!E46+'с.п.Белое море'!E46+'Нива 3'!E46+Ёнский!E46</f>
        <v>97905.202279999983</v>
      </c>
      <c r="F46" s="66">
        <f>'г. Мурманск'!E46+г.п.Кола!E46+г.п.Мурмаши!E46+г.п.Молочный!E46+г.п.Верхнетуломский!E46+г.п.Кильдинстрой!E46+с.п.Ловозеро!E46+г.п.Ревда!E46+н.п.Высокий!E46+г.Гаджиево!E46+'ЗАТО г.Североморск'!E46+г.п.Никель!E46+Полярный!E46+г.Снежногорск!E46+Териберка!E46+г.Кандалакша!E46+с.п.Умба!E46+с.п.Зеленоборский!E46+'Нива 3'!E46+'с.п.Белое море'!E46+Ёнский!E46</f>
        <v>97905.202279999983</v>
      </c>
    </row>
    <row r="47" spans="1:7" s="24" customFormat="1" ht="18" customHeight="1" x14ac:dyDescent="0.2">
      <c r="A47" s="41" t="s">
        <v>122</v>
      </c>
      <c r="B47" s="95" t="s">
        <v>111</v>
      </c>
      <c r="C47" s="21"/>
      <c r="D47" s="22"/>
      <c r="E47" s="35"/>
      <c r="F47" s="66">
        <f>'г. Мурманск'!E47+г.п.Кола!E47+г.п.Мурмаши!E47+г.п.Молочный!E47+г.п.Верхнетуломский!E47+г.п.Кильдинстрой!E47+с.п.Ловозеро!E47+г.п.Ревда!E47+н.п.Высокий!E47+г.Гаджиево!E47+'ЗАТО г.Североморск'!E47+г.п.Никель!E47+Полярный!E47+г.Снежногорск!E47+Териберка!E47+г.Кандалакша!E47+с.п.Умба!E47+с.п.Зеленоборский!E47+'Нива 3'!E47+'с.п.Белое море'!E47+Ёнский!E47</f>
        <v>34465.210000000006</v>
      </c>
      <c r="G47" s="67">
        <f>F47+F48+F49+F50</f>
        <v>54511.747860000003</v>
      </c>
    </row>
    <row r="48" spans="1:7" s="24" customFormat="1" ht="17.25" customHeight="1" x14ac:dyDescent="0.2">
      <c r="A48" s="10"/>
      <c r="B48" s="96"/>
      <c r="C48" s="21"/>
      <c r="D48" s="22"/>
      <c r="E48" s="35"/>
      <c r="F48" s="66">
        <f>'г. Мурманск'!E48+г.п.Кола!E48+г.п.Мурмаши!E48+г.п.Молочный!E48+г.п.Верхнетуломский!E48+г.п.Кильдинстрой!E48+с.п.Ловозеро!E48+г.п.Ревда!E48+н.п.Высокий!E48+г.Гаджиево!E48+'ЗАТО г.Североморск'!E48+г.п.Никель!E48+Полярный!E48+г.Снежногорск!E48+Териберка!E48+г.Кандалакша!E48+с.п.Умба!E48+с.п.Зеленоборский!E48+'Нива 3'!E48+'с.п.Белое море'!E48+Ёнский!E48</f>
        <v>11634.82855</v>
      </c>
    </row>
    <row r="49" spans="1:6" s="24" customFormat="1" x14ac:dyDescent="0.2">
      <c r="A49" s="10"/>
      <c r="B49" s="96"/>
      <c r="C49" s="21"/>
      <c r="D49" s="22"/>
      <c r="E49" s="35"/>
      <c r="F49" s="66">
        <f>'г. Мурманск'!E49+г.п.Кола!E49+г.п.Мурмаши!E49+г.п.Молочный!E49+г.п.Верхнетуломский!E49+г.п.Кильдинстрой!E49+с.п.Ловозеро!E49+г.п.Ревда!E49+н.п.Высокий!E49+г.Гаджиево!E49+'ЗАТО г.Североморск'!E49+г.п.Никель!E49+Полярный!E49+г.Снежногорск!E49+Териберка!E49+г.Кандалакша!E49+с.п.Умба!E49+с.п.Зеленоборский!E49+'Нива 3'!E49+'с.п.Белое море'!E49+Ёнский!E49</f>
        <v>4845.7910000000002</v>
      </c>
    </row>
    <row r="50" spans="1:6" s="24" customFormat="1" x14ac:dyDescent="0.2">
      <c r="A50" s="10"/>
      <c r="B50" s="97"/>
      <c r="C50" s="21"/>
      <c r="D50" s="22"/>
      <c r="E50" s="35"/>
      <c r="F50" s="66">
        <f>'г. Мурманск'!E50+г.п.Кола!E50+г.п.Мурмаши!E50+г.п.Молочный!E50+г.п.Верхнетуломский!E50+г.п.Кильдинстрой!E50+с.п.Ловозеро!E50+г.п.Ревда!E50+н.п.Высокий!E50+г.Гаджиево!E50+'ЗАТО г.Североморск'!E50+г.п.Никель!E50+Полярный!E50+г.Снежногорск!E50+Териберка!E50+г.Кандалакша!E50+с.п.Умба!E50+с.п.Зеленоборский!E50+'Нива 3'!E50+'с.п.Белое море'!E50+Ёнский!E50</f>
        <v>3565.91831</v>
      </c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35">
        <f>'г. Мурманск'!E51+г.п.Кола!E51+г.п.Мурмаши!E51+г.п.Молочный!E51+г.п.Верхнетуломский!E51+г.п.Кильдинстрой!E51+с.п.Ловозеро!E51+г.п.Ревда!E51+н.п.Высокий!E51+г.Гаджиево!E51+'ЗАТО г.Североморск'!E51+г.п.Никель!E51+Полярный!E51+г.Снежногорск!E51+Териберка!E51+г.Кандалакша!E51+с.п.Умба!E51+с.п.Зеленоборский!E51+'с.п.Белое море'!E51+'Нива 3'!E51+Ёнский!E51</f>
        <v>1045383.9765099999</v>
      </c>
      <c r="F51" s="66">
        <f>'г. Мурманск'!E51+г.п.Кола!E51+г.п.Мурмаши!E51+г.п.Молочный!E51+г.п.Верхнетуломский!E51+г.п.Кильдинстрой!E51+с.п.Ловозеро!E51+г.п.Ревда!E51+н.п.Высокий!E51+г.Гаджиево!E51+'ЗАТО г.Североморск'!E51+г.п.Никель!E51+Полярный!E51+г.Снежногорск!E51+Териберка!E51+г.Кандалакша!E51+с.п.Умба!E51+с.п.Зеленоборский!E51+'Нива 3'!E51+'с.п.Белое море'!E51+Ёнский!E51</f>
        <v>1045383.9765099999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35">
        <f>'г. Мурманск'!E52+г.п.Кола!E52+г.п.Мурмаши!E52+г.п.Молочный!E52+г.п.Верхнетуломский!E52+г.п.Кильдинстрой!E52+с.п.Ловозеро!E52+г.п.Ревда!E52+н.п.Высокий!E52+г.Гаджиево!E52+'ЗАТО г.Североморск'!E52+г.п.Никель!E52+Полярный!E52+г.Снежногорск!E52+Териберка!E52+г.Кандалакша!E52+с.п.Умба!E52+с.п.Зеленоборский!E52+'с.п.Белое море'!E52+'Нива 3'!E52+Ёнский!E52</f>
        <v>45870.509156499749</v>
      </c>
      <c r="F52" s="66">
        <f>'г. Мурманск'!E52+г.п.Кола!E52+г.п.Мурмаши!E52+г.п.Молочный!E52+г.п.Верхнетуломский!E52+г.п.Кильдинстрой!E52+с.п.Ловозеро!E52+г.п.Ревда!E52+н.п.Высокий!E52+г.Гаджиево!E52+'ЗАТО г.Североморск'!E52+г.п.Никель!E52+Полярный!E52+г.Снежногорск!E52+Териберка!E52+г.Кандалакша!E52+с.п.Умба!E52+с.п.Зеленоборский!E52+'Нива 3'!E52+'с.п.Белое море'!E52+Ёнский!E52</f>
        <v>45870.509156499757</v>
      </c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35">
        <f>'г. Мурманск'!E53+г.п.Кола!E53+г.п.Мурмаши!E53+г.п.Молочный!E53+г.п.Верхнетуломский!E53+г.п.Кильдинстрой!E53+с.п.Ловозеро!E53+г.п.Ревда!E53+н.п.Высокий!E53+г.Гаджиево!E53+'ЗАТО г.Североморск'!E53+г.п.Никель!E53+Полярный!E53+г.Снежногорск!E53+Териберка!E53+г.Кандалакша!E53+с.п.Умба!E53+с.п.Зеленоборский!E53+'с.п.Белое море'!E53+'Нива 3'!E53+Ёнский!E53</f>
        <v>-1201047.7689399999</v>
      </c>
      <c r="F53" s="73">
        <f>'г. Мурманск'!E53+г.п.Кола!E53+г.п.Мурмаши!E53+г.п.Молочный!E53+г.п.Верхнетуломский!E53+г.п.Кильдинстрой!E53+с.п.Ловозеро!E53+г.п.Ревда!E53+н.п.Высокий!E53+г.Гаджиево!E53+'ЗАТО г.Североморск'!E53+г.п.Никель!E53+Полярный!E53+г.Снежногорск!E53+Териберка!E53+г.Кандалакша!E53+с.п.Умба!E53+с.п.Зеленоборский!E53+'Нива 3'!E53+'с.п.Белое море'!E53+Ёнский!E53</f>
        <v>-1201047.7689399999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f>'г. Мурманск'!E58+г.п.Кола!E58+г.п.Мурмаши!E58+г.п.Молочный!E58+г.п.Верхнетуломский!E58+г.п.Кильдинстрой!E58+с.п.Ловозеро!E58+г.п.Ревда!E58+н.п.Высокий!E58+г.Гаджиево!E58+'ЗАТО г.Североморск'!E58+г.п.Никель!E58+Полярный!E58+г.Снежногорск!E58+Териберка!E58+г.Кандалакша!E58+с.п.Умба!E58+с.п.Зеленоборский!E58+'Нива 3'!E58+'с.п.Белое море'!E58+Ёнский!E58</f>
        <v>2220.386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f>'г. Мурманск'!E59+г.п.Кола!E59+г.п.Мурмаши!E59+г.п.Молочный!E59+г.п.Верхнетуломский!E59+г.п.Кильдинстрой!E59+с.п.Ловозеро!E59+г.п.Ревда!E59+н.п.Высокий!E59+г.Гаджиево!E59+'ЗАТО г.Североморск'!E59+г.п.Никель!E59+Полярный!E59+г.Снежногорск!E59+Териберка!E59+г.Кандалакша!E59+с.п.Умба!E59+с.п.Зеленоборский!E59+'Нива 3'!E59+'с.п.Белое море'!E59+Ёнский!E59</f>
        <v>840.28400000000011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f>'г. Мурманск'!E60+г.п.Кола!E60+г.п.Мурмаши!E60+г.п.Молочный!E60+г.п.Верхнетуломский!E60+г.п.Кильдинстрой!E60+с.п.Ловозеро!E60+г.п.Ревда!E60+н.п.Высокий!E60+г.Гаджиево!E60+'ЗАТО г.Североморск'!E60+г.п.Никель!E60+Полярный!E60+г.Снежногорск!E60+Териберка!E60+г.Кандалакша!E60+с.п.Умба!E60+с.п.Зеленоборский!E60+'Нива 3'!E60+'с.п.Белое море'!E60+Ёнский!E60</f>
        <v>3172.4989999999998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f>'г. Мурманск'!E61+г.п.Кола!E61+г.п.Мурмаши!E61+г.п.Молочный!E61+г.п.Верхнетуломский!E61+г.п.Кильдинстрой!E61+с.п.Ловозеро!E61+г.п.Ревда!E61+н.п.Высокий!E61+г.Гаджиево!E61+'ЗАТО г.Североморск'!E61+г.п.Никель!E61+Полярный!E61+г.Снежногорск!E61+Териберка!E61+г.Кандалакша!E61+с.п.Умба!E61+с.п.Зеленоборский!E61+'Нива 3'!E61+'с.п.Белое море'!E61+Ёнский!E61</f>
        <v>267.17699999999991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f>'г. Мурманск'!E63+г.п.Кола!E63+г.п.Мурмаши!E63+г.п.Молочный!E63+г.п.Верхнетуломский!E63+г.п.Кильдинстрой!E63+с.п.Ловозеро!E63+г.п.Ревда!E63+н.п.Высокий!E63+г.Гаджиево!E63+'ЗАТО г.Североморск'!E63+г.п.Никель!E63+Полярный!E63+г.Снежногорск!E63+Териберка!E63+г.Кандалакша!E63+с.п.Умба!E63+с.п.Зеленоборский!E63+'Нива 3'!E63+'с.п.Белое море'!E63+Ёнский!E63</f>
        <v>2496.6140000000005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/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0.1386</v>
      </c>
    </row>
    <row r="66" spans="1:5" ht="27.75" customHeight="1" x14ac:dyDescent="0.2">
      <c r="A66" s="9">
        <v>14</v>
      </c>
      <c r="B66" s="92" t="s">
        <v>79</v>
      </c>
      <c r="C66" s="92"/>
      <c r="D66" s="10" t="s">
        <v>80</v>
      </c>
      <c r="E66" s="84">
        <f>'г. Мурманск'!E66+г.п.Кола!E66+г.п.Мурмаши!E66+г.п.Молочный!E66+г.п.Верхнетуломский!E66+г.п.Кильдинстрой!E66+с.п.Ловозеро!E66+г.п.Ревда!E66+н.п.Высокий!E66+г.Гаджиево!E66+г.Снежногорск!E66+Териберка!E66+г.Кандалакша!E66+с.п.Умба!E66+с.п.Зеленоборский!E66+'Нива 3'!E66+'с.п.Белое море'!E66+Ёнский!E66</f>
        <v>1623.7</v>
      </c>
    </row>
    <row r="67" spans="1:5" ht="42.75" customHeight="1" x14ac:dyDescent="0.2">
      <c r="A67" s="9">
        <v>15</v>
      </c>
      <c r="B67" s="92" t="s">
        <v>151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183.1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37.705620237619101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showPageBreaks="1">
      <selection activeCell="E25" sqref="E25"/>
      <pageMargins left="0.15748031496062992" right="0" top="0.98425196850393704" bottom="0.98425196850393704" header="0.51181102362204722" footer="0.51181102362204722"/>
      <printOptions horizontalCentered="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E20" sqref="E20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rintOptions horizontalCentered="1"/>
  <pageMargins left="0.15748031496062992" right="0" top="0.98425196850393704" bottom="0.98425196850393704" header="0.51181102362204722" footer="0.51181102362204722"/>
  <pageSetup paperSize="9" scale="83" firstPageNumber="0" fitToHeight="0" orientation="portrait" horizontalDpi="300" verticalDpi="300" r:id="rId3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71"/>
  <sheetViews>
    <sheetView zoomScale="110" zoomScaleNormal="110"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1.1406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11" t="s">
        <v>102</v>
      </c>
      <c r="B4" s="111"/>
      <c r="C4" s="111"/>
      <c r="D4" s="111"/>
      <c r="E4" s="111"/>
    </row>
    <row r="5" spans="1:6" ht="1.5" customHeight="1" x14ac:dyDescent="0.2">
      <c r="A5" s="111"/>
      <c r="B5" s="111"/>
      <c r="C5" s="111"/>
      <c r="D5" s="111"/>
      <c r="E5" s="111"/>
    </row>
    <row r="6" spans="1:6" x14ac:dyDescent="0.2">
      <c r="A6" s="2"/>
      <c r="B6" s="2"/>
      <c r="C6" s="2"/>
      <c r="D6" s="2"/>
      <c r="E6" s="57" t="s">
        <v>150</v>
      </c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75" t="s">
        <v>103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476728.17099999997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4">
        <f>E12+E13+E31+E34+E35+E36+E37+E38+E39+E40+E43+E46+E51+E52</f>
        <v>489631.17315000005</v>
      </c>
      <c r="F11" s="15">
        <v>489631.17314999999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35">
        <v>238837.13055999999</v>
      </c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71"/>
    </row>
    <row r="14" spans="1:6" ht="12.75" customHeight="1" x14ac:dyDescent="0.2">
      <c r="A14" s="9"/>
      <c r="B14" s="92" t="s">
        <v>17</v>
      </c>
      <c r="C14" s="92"/>
      <c r="D14" s="10"/>
      <c r="E14" s="72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36"/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36"/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 t="e">
        <f>E15/E16</f>
        <v>#DIV/0!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36"/>
    </row>
    <row r="20" spans="1:5" s="24" customFormat="1" x14ac:dyDescent="0.2">
      <c r="A20" s="89"/>
      <c r="B20" s="90"/>
      <c r="C20" s="21" t="s">
        <v>21</v>
      </c>
      <c r="D20" s="22" t="s">
        <v>22</v>
      </c>
      <c r="E20" s="36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36"/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36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36"/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36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35">
        <v>12092.841710000001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77">
        <f>E31/E33</f>
        <v>3.6337166048569181</v>
      </c>
    </row>
    <row r="33" spans="1:6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35">
        <v>3327.9540000000002</v>
      </c>
    </row>
    <row r="34" spans="1:6" ht="32.25" customHeight="1" x14ac:dyDescent="0.2">
      <c r="A34" s="10" t="s">
        <v>36</v>
      </c>
      <c r="B34" s="92" t="s">
        <v>37</v>
      </c>
      <c r="C34" s="92"/>
      <c r="D34" s="10" t="s">
        <v>11</v>
      </c>
      <c r="E34" s="71"/>
    </row>
    <row r="35" spans="1:6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71"/>
    </row>
    <row r="36" spans="1:6" ht="26.25" customHeight="1" x14ac:dyDescent="0.2">
      <c r="A36" s="10" t="s">
        <v>39</v>
      </c>
      <c r="B36" s="92" t="s">
        <v>40</v>
      </c>
      <c r="C36" s="92"/>
      <c r="D36" s="10" t="s">
        <v>11</v>
      </c>
      <c r="E36" s="35">
        <f>24996.82526+3096.02939</f>
        <v>28092.854650000001</v>
      </c>
    </row>
    <row r="37" spans="1:6" ht="27.75" customHeight="1" x14ac:dyDescent="0.2">
      <c r="A37" s="10" t="s">
        <v>41</v>
      </c>
      <c r="B37" s="92" t="s">
        <v>42</v>
      </c>
      <c r="C37" s="92"/>
      <c r="D37" s="10" t="s">
        <v>11</v>
      </c>
      <c r="E37" s="35">
        <f>7662.97539+964.39568</f>
        <v>8627.3710699999992</v>
      </c>
    </row>
    <row r="38" spans="1:6" ht="38.25" customHeight="1" x14ac:dyDescent="0.2">
      <c r="A38" s="10" t="s">
        <v>43</v>
      </c>
      <c r="B38" s="92" t="s">
        <v>44</v>
      </c>
      <c r="C38" s="92"/>
      <c r="D38" s="10" t="s">
        <v>11</v>
      </c>
      <c r="E38" s="35">
        <v>0</v>
      </c>
    </row>
    <row r="39" spans="1:6" ht="24" customHeight="1" x14ac:dyDescent="0.2">
      <c r="A39" s="10" t="s">
        <v>45</v>
      </c>
      <c r="B39" s="92" t="s">
        <v>46</v>
      </c>
      <c r="C39" s="92"/>
      <c r="D39" s="10" t="s">
        <v>11</v>
      </c>
      <c r="E39" s="35">
        <v>90330.358720000004</v>
      </c>
    </row>
    <row r="40" spans="1:6" ht="27.75" customHeight="1" x14ac:dyDescent="0.2">
      <c r="A40" s="10" t="s">
        <v>47</v>
      </c>
      <c r="B40" s="92" t="s">
        <v>48</v>
      </c>
      <c r="C40" s="92"/>
      <c r="D40" s="10" t="s">
        <v>11</v>
      </c>
      <c r="E40" s="35">
        <v>28721.99771</v>
      </c>
    </row>
    <row r="41" spans="1:6" ht="16.5" customHeight="1" x14ac:dyDescent="0.2">
      <c r="A41" s="10" t="s">
        <v>49</v>
      </c>
      <c r="B41" s="92" t="s">
        <v>50</v>
      </c>
      <c r="C41" s="92"/>
      <c r="D41" s="10" t="s">
        <v>11</v>
      </c>
      <c r="E41" s="35">
        <f>8221.94232+1155.84728</f>
        <v>9377.7896000000001</v>
      </c>
    </row>
    <row r="42" spans="1:6" ht="17.25" customHeight="1" x14ac:dyDescent="0.2">
      <c r="A42" s="10" t="s">
        <v>51</v>
      </c>
      <c r="B42" s="92" t="s">
        <v>52</v>
      </c>
      <c r="C42" s="92"/>
      <c r="D42" s="10" t="s">
        <v>11</v>
      </c>
      <c r="E42" s="35">
        <f>2486.03864+359.76957</f>
        <v>2845.8082100000001</v>
      </c>
    </row>
    <row r="43" spans="1:6" ht="24" customHeight="1" x14ac:dyDescent="0.2">
      <c r="A43" s="10" t="s">
        <v>53</v>
      </c>
      <c r="B43" s="92" t="s">
        <v>54</v>
      </c>
      <c r="C43" s="92"/>
      <c r="D43" s="10" t="s">
        <v>11</v>
      </c>
      <c r="E43" s="35">
        <v>22112.897150000001</v>
      </c>
    </row>
    <row r="44" spans="1:6" ht="30" customHeight="1" x14ac:dyDescent="0.2">
      <c r="A44" s="10" t="s">
        <v>55</v>
      </c>
      <c r="B44" s="92" t="s">
        <v>50</v>
      </c>
      <c r="C44" s="92"/>
      <c r="D44" s="10" t="s">
        <v>11</v>
      </c>
      <c r="E44" s="109"/>
    </row>
    <row r="45" spans="1:6" ht="19.5" customHeight="1" x14ac:dyDescent="0.2">
      <c r="A45" s="10" t="s">
        <v>56</v>
      </c>
      <c r="B45" s="92" t="s">
        <v>52</v>
      </c>
      <c r="C45" s="92"/>
      <c r="D45" s="10" t="s">
        <v>11</v>
      </c>
      <c r="E45" s="110"/>
    </row>
    <row r="46" spans="1:6" ht="54.75" customHeight="1" x14ac:dyDescent="0.2">
      <c r="A46" s="10" t="s">
        <v>57</v>
      </c>
      <c r="B46" s="91" t="s">
        <v>145</v>
      </c>
      <c r="C46" s="92"/>
      <c r="D46" s="10" t="s">
        <v>11</v>
      </c>
      <c r="E46" s="35">
        <v>5308.7167200000004</v>
      </c>
    </row>
    <row r="47" spans="1:6" s="24" customFormat="1" ht="18" customHeight="1" x14ac:dyDescent="0.2">
      <c r="A47" s="41" t="s">
        <v>122</v>
      </c>
      <c r="B47" s="95" t="s">
        <v>111</v>
      </c>
      <c r="C47" s="21" t="s">
        <v>143</v>
      </c>
      <c r="D47" s="22"/>
      <c r="E47" s="42">
        <v>3104.5019200000002</v>
      </c>
      <c r="F47" s="76">
        <f>E47+E48</f>
        <v>3676.4758000000002</v>
      </c>
    </row>
    <row r="48" spans="1:6" s="24" customFormat="1" ht="17.25" customHeight="1" x14ac:dyDescent="0.2">
      <c r="A48" s="10"/>
      <c r="B48" s="96"/>
      <c r="C48" s="21" t="s">
        <v>144</v>
      </c>
      <c r="D48" s="22"/>
      <c r="E48" s="42">
        <v>571.97388000000001</v>
      </c>
    </row>
    <row r="49" spans="1:6" s="24" customFormat="1" x14ac:dyDescent="0.2">
      <c r="A49" s="10"/>
      <c r="B49" s="96"/>
      <c r="C49" s="21"/>
      <c r="D49" s="22"/>
      <c r="E49" s="42"/>
    </row>
    <row r="50" spans="1:6" s="24" customFormat="1" x14ac:dyDescent="0.2">
      <c r="A50" s="10"/>
      <c r="B50" s="97"/>
      <c r="C50" s="21"/>
      <c r="D50" s="22"/>
      <c r="E50" s="42"/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35">
        <v>39605.689409999999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35">
        <f>489631.17315-E12-E31-E39-E40-E43-E51-E36-E37-E46</f>
        <v>15901.315449999998</v>
      </c>
    </row>
    <row r="53" spans="1:6" s="15" customFormat="1" ht="43.5" customHeight="1" x14ac:dyDescent="0.2">
      <c r="A53" s="12">
        <v>4</v>
      </c>
      <c r="B53" s="93" t="s">
        <v>61</v>
      </c>
      <c r="C53" s="93"/>
      <c r="D53" s="13" t="s">
        <v>11</v>
      </c>
      <c r="E53" s="14">
        <f>E10-E11</f>
        <v>-12903.002150000073</v>
      </c>
      <c r="F53" s="15">
        <v>-12903.00215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  <c r="F54" s="19">
        <f>E53-F53</f>
        <v>-7.2759576141834259E-11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/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618.43700000000001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/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/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1795.7550000000001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6.2399999999999997E-2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5.7000000000000002E-2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5">
        <v>89.4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/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/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scale="110" showPageBreaks="1" topLeftCell="A28">
      <selection activeCell="C21" sqref="C21"/>
      <pageMargins left="0.15748031496062992" right="0.15748031496062992" top="0.39370078740157483" bottom="0.19685039370078741" header="0.51181102362204722" footer="0.51181102362204722"/>
      <printOptions horizontalCentered="1"/>
      <pageSetup paperSize="9" scale="90" firstPageNumber="0" orientation="portrait" horizontalDpi="300" verticalDpi="300" r:id="rId1"/>
      <headerFooter alignWithMargins="0"/>
    </customSheetView>
    <customSheetView guid="{107DB466-C8B1-4EC3-A411-650BD2587D1A}" topLeftCell="A4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rintOptions horizontalCentered="1"/>
  <pageMargins left="0.15748031496062992" right="0.15748031496062992" top="0.39370078740157483" bottom="0.82" header="0.69" footer="0.97"/>
  <pageSetup paperSize="9" scale="90" firstPageNumber="0" orientation="portrait" horizontalDpi="300" verticalDpi="300" r:id="rId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68" sqref="E68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12"/>
      <c r="B4" s="112"/>
      <c r="C4" s="112"/>
      <c r="D4" s="112"/>
      <c r="E4" s="112"/>
    </row>
    <row r="5" spans="1:6" ht="1.5" customHeight="1" x14ac:dyDescent="0.2">
      <c r="A5" s="112"/>
      <c r="B5" s="112"/>
      <c r="C5" s="112"/>
      <c r="D5" s="112"/>
      <c r="E5" s="112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34" t="s">
        <v>120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f>'Производство тепловой энергии'!E10+'Передача тепловой энергии'!E10</f>
        <v>6940220.8994900007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8156902.958159999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35">
        <f>'Производство тепловой энергии'!E12+'Передача тепловой энергии'!E12</f>
        <v>238837.13055999999</v>
      </c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35">
        <f>'Производство тепловой энергии'!E13+'Передача тепловой энергии'!E13</f>
        <v>4430515.2013735007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36">
        <f>'Производство тепловой энергии'!E15+'Передача тепловой энергии'!E15</f>
        <v>4367886.4416800011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36">
        <f>'Производство тепловой энергии'!E16+'Передача тепловой энергии'!E16</f>
        <v>383968.94899999996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11.3756241306898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36">
        <f>'Производство тепловой энергии'!E19+'Передача тепловой энергии'!E19</f>
        <v>22610.537909999999</v>
      </c>
    </row>
    <row r="20" spans="1:5" s="24" customFormat="1" x14ac:dyDescent="0.2">
      <c r="A20" s="89"/>
      <c r="B20" s="90"/>
      <c r="C20" s="21" t="s">
        <v>21</v>
      </c>
      <c r="D20" s="22" t="s">
        <v>22</v>
      </c>
      <c r="E20" s="36">
        <f>'Производство тепловой энергии'!E20+'Передача тепловой энергии'!E20</f>
        <v>5806.1</v>
      </c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5">
        <f>E19/E20</f>
        <v>3.8942729043592079</v>
      </c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36">
        <f>'Производство тепловой энергии'!E23+'Передача тепловой энергии'!E23</f>
        <v>9458.3573835000007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36">
        <f>'Производство тепловой энергии'!E24+'Передача тепловой энергии'!E24</f>
        <v>294.65199999999999</v>
      </c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5">
        <f>E23/E24</f>
        <v>32.10009565012286</v>
      </c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36">
        <f>'Производство тепловой энергии'!E27+'Передача тепловой энергии'!E27</f>
        <v>30559.864399999999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36">
        <f>'Производство тепловой энергии'!E28+'Передача тепловой энергии'!E28</f>
        <v>1678.1780000000001</v>
      </c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5">
        <f>E27/E28</f>
        <v>18.210144811813763</v>
      </c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35">
        <f>'Производство тепловой энергии'!E31+'Передача тепловой энергии'!E31</f>
        <v>341562.41471000004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3.0260256986932852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74">
        <f>'Производство тепловой энергии'!E33+'Передача тепловой энергии'!E33</f>
        <v>112874.92199999999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35">
        <f>'Производство тепловой энергии'!E34+'Передача тепловой энергии'!E34</f>
        <v>52980.046109999988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35">
        <f>'Производство тепловой энергии'!E35+'Передача тепловой энергии'!E35</f>
        <v>1815.0885799999999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35">
        <f>'Производство тепловой энергии'!E36+'Передача тепловой энергии'!E36</f>
        <v>459403.62663000007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35">
        <f>'Производство тепловой энергии'!E37+'Передача тепловой энергии'!E37</f>
        <v>151741.01835000003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35">
        <f>'Производство тепловой энергии'!E38+'Передача тепловой энергии'!E38</f>
        <v>3634.2562800000001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35">
        <f>'Производство тепловой энергии'!E39+'Передача тепловой энергии'!E39</f>
        <v>400653.12938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35">
        <f>'Производство тепловой энергии'!E40+'Передача тепловой энергии'!E40</f>
        <v>435435.19972999993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35">
        <f>'Производство тепловой энергии'!E41+'Передача тепловой энергии'!E41</f>
        <v>183624.80998000002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35">
        <f>'Производство тепловой энергии'!E42+'Передача тепловой энергии'!E42</f>
        <v>56024.287519999991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38">
        <f>'Производство тепловой энергии'!E43+'Передача тепловой энергии'!E43</f>
        <v>390350.43692999997</v>
      </c>
    </row>
    <row r="44" spans="1:5" ht="30" customHeight="1" x14ac:dyDescent="0.2">
      <c r="A44" s="10" t="s">
        <v>55</v>
      </c>
      <c r="B44" s="92" t="s">
        <v>50</v>
      </c>
      <c r="C44" s="92"/>
      <c r="D44" s="37" t="s">
        <v>11</v>
      </c>
      <c r="E44" s="40"/>
    </row>
    <row r="45" spans="1:5" ht="19.5" customHeight="1" x14ac:dyDescent="0.2">
      <c r="A45" s="10" t="s">
        <v>56</v>
      </c>
      <c r="B45" s="92" t="s">
        <v>52</v>
      </c>
      <c r="C45" s="92"/>
      <c r="D45" s="37" t="s">
        <v>11</v>
      </c>
      <c r="E45" s="40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39">
        <f>'Производство тепловой энергии'!E46+'Передача тепловой энергии'!E46</f>
        <v>103213.91899999998</v>
      </c>
    </row>
    <row r="47" spans="1:5" s="24" customFormat="1" ht="21" hidden="1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hidden="1" customHeight="1" x14ac:dyDescent="0.2">
      <c r="A48" s="10"/>
      <c r="B48" s="96"/>
      <c r="C48" s="21"/>
      <c r="D48" s="22"/>
      <c r="E48" s="23"/>
    </row>
    <row r="49" spans="1:5" s="24" customFormat="1" hidden="1" x14ac:dyDescent="0.2">
      <c r="A49" s="10"/>
      <c r="B49" s="96"/>
      <c r="C49" s="21"/>
      <c r="D49" s="22"/>
      <c r="E49" s="25"/>
    </row>
    <row r="50" spans="1:5" s="24" customFormat="1" ht="10.5" hidden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35">
        <f>'Производство тепловой энергии'!E51+'Передача тепловой энергии'!E51</f>
        <v>1084989.6659200001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35">
        <f>'Производство тепловой энергии'!E52+'Передача тепловой энергии'!E52</f>
        <v>61771.824606499751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-1216682.0586699983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/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/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29"/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29"/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28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29"/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/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/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6">
        <f>'Производство тепловой энергии'!E66+'Передача тепловой энергии'!E66</f>
        <v>1713.1000000000001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86">
        <v>304.39999999999998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/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/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hidden="1" customHeight="1" x14ac:dyDescent="0.2">
      <c r="A71" s="9">
        <v>19</v>
      </c>
      <c r="B71" s="92" t="s">
        <v>87</v>
      </c>
      <c r="C71" s="92"/>
      <c r="D71" s="103" t="s">
        <v>88</v>
      </c>
      <c r="E71" s="103"/>
    </row>
  </sheetData>
  <sheetProtection selectLockedCells="1" selectUnlockedCells="1"/>
  <customSheetViews>
    <customSheetView guid="{07A1AA32-C8EB-4C4B-A982-7112EE6C490D}" topLeftCell="A40">
      <selection activeCell="E48" sqref="E48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C18" sqref="C18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B34:C34"/>
    <mergeCell ref="B35:C35"/>
    <mergeCell ref="B36:C36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A27:A30"/>
    <mergeCell ref="B27:B30"/>
    <mergeCell ref="B31:C31"/>
    <mergeCell ref="B32:C32"/>
    <mergeCell ref="B33:C33"/>
    <mergeCell ref="A15:A18"/>
    <mergeCell ref="B15:B18"/>
    <mergeCell ref="A19:A22"/>
    <mergeCell ref="B19:B22"/>
    <mergeCell ref="A23:A26"/>
    <mergeCell ref="B23:B26"/>
    <mergeCell ref="B53:C53"/>
    <mergeCell ref="B37:C37"/>
    <mergeCell ref="B38:C38"/>
    <mergeCell ref="B39:C39"/>
    <mergeCell ref="B61:C61"/>
    <mergeCell ref="B41:C41"/>
    <mergeCell ref="B40:C40"/>
    <mergeCell ref="B42:C42"/>
    <mergeCell ref="B43:C43"/>
    <mergeCell ref="B44:C44"/>
    <mergeCell ref="B45:C45"/>
    <mergeCell ref="B52:C52"/>
    <mergeCell ref="B46:C46"/>
    <mergeCell ref="B51:C51"/>
    <mergeCell ref="B47:B50"/>
    <mergeCell ref="D71:E71"/>
    <mergeCell ref="B66:C66"/>
    <mergeCell ref="B67:C67"/>
    <mergeCell ref="B68:C68"/>
    <mergeCell ref="B69:C69"/>
    <mergeCell ref="B70:C70"/>
    <mergeCell ref="B71:C71"/>
    <mergeCell ref="B65:C65"/>
    <mergeCell ref="B54:C54"/>
    <mergeCell ref="B55:C55"/>
    <mergeCell ref="B56:C56"/>
    <mergeCell ref="B57:C57"/>
    <mergeCell ref="B58:C58"/>
    <mergeCell ref="B59:C59"/>
    <mergeCell ref="B60:C60"/>
    <mergeCell ref="B63:C63"/>
    <mergeCell ref="B64:C64"/>
    <mergeCell ref="B62:C62"/>
  </mergeCells>
  <pageMargins left="0.75" right="0.37" top="1" bottom="1" header="0.51180555555555551" footer="0.51180555555555551"/>
  <pageSetup paperSize="9" scale="97" firstPageNumber="0" fitToHeight="0"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0" t="s">
        <v>90</v>
      </c>
      <c r="B4" s="100"/>
      <c r="C4" s="100"/>
      <c r="D4" s="100"/>
      <c r="E4" s="100"/>
    </row>
    <row r="5" spans="1:6" ht="1.5" customHeight="1" x14ac:dyDescent="0.2">
      <c r="A5" s="100"/>
      <c r="B5" s="100"/>
      <c r="C5" s="100"/>
      <c r="D5" s="100"/>
      <c r="E5" s="100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65427.299460000002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82080.710040000005</v>
      </c>
      <c r="F11" s="43">
        <v>82080.710040000005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37383.109149999997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37383.109149999997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3284.9119999999998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11.380246761557082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3262.7548999999999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3.693941277432093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883.27200000000005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225.49477999999999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123.84334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8117.3168699999997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2868.8283299999998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45" t="s">
        <v>11</v>
      </c>
      <c r="E39" s="26">
        <v>8553.1006500000003</v>
      </c>
    </row>
    <row r="40" spans="1:5" ht="27.75" customHeight="1" x14ac:dyDescent="0.2">
      <c r="A40" s="10" t="s">
        <v>47</v>
      </c>
      <c r="B40" s="92" t="s">
        <v>48</v>
      </c>
      <c r="C40" s="92"/>
      <c r="D40" s="45" t="s">
        <v>11</v>
      </c>
      <c r="E40" s="26">
        <v>4723.4746800000003</v>
      </c>
    </row>
    <row r="41" spans="1:5" ht="16.5" customHeight="1" x14ac:dyDescent="0.2">
      <c r="A41" s="10" t="s">
        <v>49</v>
      </c>
      <c r="B41" s="92" t="s">
        <v>50</v>
      </c>
      <c r="C41" s="92"/>
      <c r="D41" s="45" t="s">
        <v>11</v>
      </c>
      <c r="E41" s="26">
        <v>2515.1761099999999</v>
      </c>
    </row>
    <row r="42" spans="1:5" ht="17.25" customHeight="1" x14ac:dyDescent="0.2">
      <c r="A42" s="10" t="s">
        <v>51</v>
      </c>
      <c r="B42" s="92" t="s">
        <v>52</v>
      </c>
      <c r="C42" s="92"/>
      <c r="D42" s="45" t="s">
        <v>11</v>
      </c>
      <c r="E42" s="26">
        <v>826.04853000000003</v>
      </c>
    </row>
    <row r="43" spans="1:5" ht="24" customHeight="1" x14ac:dyDescent="0.2">
      <c r="A43" s="10" t="s">
        <v>53</v>
      </c>
      <c r="B43" s="92" t="s">
        <v>54</v>
      </c>
      <c r="C43" s="92"/>
      <c r="D43" s="45" t="s">
        <v>11</v>
      </c>
      <c r="E43" s="49">
        <v>5189.6920300000002</v>
      </c>
    </row>
    <row r="44" spans="1:5" ht="30" customHeight="1" x14ac:dyDescent="0.2">
      <c r="A44" s="10" t="s">
        <v>55</v>
      </c>
      <c r="B44" s="92" t="s">
        <v>50</v>
      </c>
      <c r="C44" s="92"/>
      <c r="D44" s="45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45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45" t="s">
        <v>11</v>
      </c>
      <c r="E46" s="26">
        <v>2962.6579999999999</v>
      </c>
    </row>
    <row r="47" spans="1:5" s="24" customFormat="1" ht="27.75" customHeight="1" x14ac:dyDescent="0.2">
      <c r="A47" s="41" t="s">
        <v>122</v>
      </c>
      <c r="B47" s="95" t="s">
        <v>111</v>
      </c>
      <c r="C47" s="21" t="s">
        <v>128</v>
      </c>
      <c r="D47" s="45" t="s">
        <v>11</v>
      </c>
      <c r="E47" s="26">
        <v>2962.6579999999999</v>
      </c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7963.5539500000004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82080.71004-E13-E31-E34-E39-E40-E51-E43-E46-E35-E36-E37</f>
        <v>706.88336000000845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-16653.410580000003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24.35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7.0330000000000004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27.187000000000001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21.69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0.14410000000000001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0.13519999999999999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28.4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177.89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35.068567117957677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>
      <selection activeCell="F11" sqref="F11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1" right="0.52" top="0.65" bottom="0.69" header="0.27" footer="0.17"/>
  <pageSetup paperSize="9" scale="99" firstPageNumber="0" fitToHeight="0" orientation="portrait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0" t="s">
        <v>91</v>
      </c>
      <c r="B4" s="100"/>
      <c r="C4" s="100"/>
      <c r="D4" s="100"/>
      <c r="E4" s="100"/>
    </row>
    <row r="5" spans="1:6" ht="1.5" customHeight="1" x14ac:dyDescent="0.2">
      <c r="A5" s="100"/>
      <c r="B5" s="100"/>
      <c r="C5" s="100"/>
      <c r="D5" s="100"/>
      <c r="E5" s="100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118658.97816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133183.00497000001</v>
      </c>
      <c r="F11" s="15">
        <v>133183.00497000001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65767.086779999998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65767.086779999998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5783.9780000000001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11.370563093428087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4942.8688899999997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3.2950042930185122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1500.11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310.54770000000002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0.54579999999999995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13614.598749999999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4805.0862299999999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10253.41432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5871.5681699999996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2719.8618499999998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876.11595999999997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49">
        <v>6007.1663500000004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6966.1017000000002</v>
      </c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 t="s">
        <v>126</v>
      </c>
      <c r="E47" s="26">
        <v>6966.1017000000002</v>
      </c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13614.09153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133183.00497-E13-E31-E34-E35-E39-E40-E43-E46-E51-E36-E37-E38</f>
        <v>1029.92875000002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-14524.02681000001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47.11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11.744999999999999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44.872999999999998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2.8660000000000001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37.718000000000004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0.1203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0.1021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40.200000000000003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187.77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35.71095293641536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6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E17" sqref="E17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25" right="0.45" top="0.56000000000000005" bottom="0.66" header="0.17" footer="0.17"/>
  <pageSetup paperSize="9" firstPageNumber="0" fitToHeight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0" t="s">
        <v>92</v>
      </c>
      <c r="B4" s="100"/>
      <c r="C4" s="100"/>
      <c r="D4" s="100"/>
      <c r="E4" s="100"/>
    </row>
    <row r="5" spans="1:6" ht="1.5" customHeight="1" x14ac:dyDescent="0.2">
      <c r="A5" s="100"/>
      <c r="B5" s="100"/>
      <c r="C5" s="100"/>
      <c r="D5" s="100"/>
      <c r="E5" s="100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30700.64316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50881.323289999993</v>
      </c>
      <c r="F11" s="15">
        <v>50881.32329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19428.716769999999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19428.716769999999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1716.0309999999999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11.321891486808804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1991.9741300000001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3.6992536955875797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538.48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124.98907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0.59387999999999996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7561.3901500000002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2689.3832600000001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3423.3275699999999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4839.8626800000002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49">
        <v>2762.79288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49">
        <v>902.45164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49">
        <v>4248.5333600000004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104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105"/>
    </row>
    <row r="46" spans="1:5" ht="39" customHeight="1" x14ac:dyDescent="0.2">
      <c r="A46" s="10" t="s">
        <v>57</v>
      </c>
      <c r="B46" s="91" t="s">
        <v>145</v>
      </c>
      <c r="C46" s="92"/>
      <c r="D46" s="10" t="s">
        <v>11</v>
      </c>
      <c r="E46" s="26"/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23"/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5991.2361199999996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50881.32329-E13-E31-E34-E39-E40-E43-E46-E51-E35-E36-E37</f>
        <v>581.31630000000177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-20180.680129999993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10.11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4.0170000000000003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13.311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1.3180000000000001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9.6359999999999992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0.18049999999999999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0.18559999999999999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28.9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195.24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44.89952472275494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E24" sqref="E24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75" right="0.4" top="0.62" bottom="0.71" header="0.22" footer="0.19"/>
  <pageSetup paperSize="9" scale="96" firstPageNumber="0" fitToHeight="0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71"/>
  <sheetViews>
    <sheetView workbookViewId="0">
      <pane xSplit="3" ySplit="8" topLeftCell="D63" activePane="bottomRight" state="frozen"/>
      <selection pane="topRight" activeCell="D1" sqref="D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  <col min="7" max="7" width="16" customWidth="1"/>
    <col min="8" max="8" width="14.140625" customWidth="1"/>
  </cols>
  <sheetData>
    <row r="1" spans="1:8" ht="18.75" customHeight="1" x14ac:dyDescent="0.2">
      <c r="A1" s="98" t="s">
        <v>0</v>
      </c>
      <c r="B1" s="98"/>
      <c r="C1" s="98"/>
      <c r="D1" s="98"/>
      <c r="E1" s="98"/>
    </row>
    <row r="2" spans="1:8" ht="19.5" customHeight="1" x14ac:dyDescent="0.2">
      <c r="A2" s="98" t="s">
        <v>1</v>
      </c>
      <c r="B2" s="98"/>
      <c r="C2" s="98"/>
      <c r="D2" s="98"/>
      <c r="E2" s="98"/>
    </row>
    <row r="3" spans="1:8" ht="32.25" customHeight="1" x14ac:dyDescent="0.2">
      <c r="A3" s="99" t="s">
        <v>125</v>
      </c>
      <c r="B3" s="99"/>
      <c r="C3" s="99"/>
      <c r="D3" s="99"/>
      <c r="E3" s="99"/>
    </row>
    <row r="4" spans="1:8" ht="12.75" customHeight="1" x14ac:dyDescent="0.2">
      <c r="A4" s="100" t="s">
        <v>93</v>
      </c>
      <c r="B4" s="100"/>
      <c r="C4" s="100"/>
      <c r="D4" s="100"/>
      <c r="E4" s="100"/>
    </row>
    <row r="5" spans="1:8" ht="1.5" customHeight="1" x14ac:dyDescent="0.2">
      <c r="A5" s="100"/>
      <c r="B5" s="100"/>
      <c r="C5" s="100"/>
      <c r="D5" s="100"/>
      <c r="E5" s="100"/>
    </row>
    <row r="6" spans="1:8" x14ac:dyDescent="0.2">
      <c r="A6" s="2"/>
      <c r="B6" s="2"/>
      <c r="C6" s="2"/>
      <c r="D6" s="2"/>
      <c r="E6" s="3"/>
    </row>
    <row r="7" spans="1:8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  <c r="F7" s="8"/>
      <c r="G7" s="8"/>
      <c r="H7" s="8"/>
    </row>
    <row r="8" spans="1:8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8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  <c r="F9" s="46"/>
      <c r="G9" s="46"/>
      <c r="H9" s="46"/>
    </row>
    <row r="10" spans="1:8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64769.713069999998</v>
      </c>
      <c r="F10" s="47"/>
      <c r="G10" s="47"/>
      <c r="H10" s="47"/>
    </row>
    <row r="11" spans="1:8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115751.07753999998</v>
      </c>
      <c r="F11" s="47">
        <v>115751.07754</v>
      </c>
      <c r="G11" s="47"/>
      <c r="H11" s="47"/>
    </row>
    <row r="12" spans="1:8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46"/>
      <c r="G12" s="46"/>
      <c r="H12" s="47"/>
    </row>
    <row r="13" spans="1:8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44961.237659999999</v>
      </c>
      <c r="F13" s="46"/>
      <c r="G13" s="46"/>
      <c r="H13" s="47"/>
    </row>
    <row r="14" spans="1:8" ht="12.75" customHeight="1" x14ac:dyDescent="0.2">
      <c r="A14" s="9"/>
      <c r="B14" s="92" t="s">
        <v>17</v>
      </c>
      <c r="C14" s="92"/>
      <c r="D14" s="10"/>
      <c r="E14" s="20"/>
      <c r="F14" s="46"/>
      <c r="G14" s="46"/>
      <c r="H14" s="47"/>
    </row>
    <row r="15" spans="1:8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44961.237659999999</v>
      </c>
      <c r="F15" s="48"/>
      <c r="G15" s="48"/>
      <c r="H15" s="47"/>
    </row>
    <row r="16" spans="1:8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3959.4</v>
      </c>
      <c r="F16" s="48"/>
      <c r="G16" s="48"/>
      <c r="H16" s="47"/>
    </row>
    <row r="17" spans="1:8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11.355568434611305</v>
      </c>
      <c r="F17" s="48"/>
      <c r="G17" s="48"/>
      <c r="H17" s="47"/>
    </row>
    <row r="18" spans="1:8" s="24" customFormat="1" x14ac:dyDescent="0.2">
      <c r="A18" s="89"/>
      <c r="B18" s="90"/>
      <c r="C18" s="21" t="s">
        <v>24</v>
      </c>
      <c r="D18" s="22" t="s">
        <v>8</v>
      </c>
      <c r="E18" s="23"/>
      <c r="F18" s="48"/>
      <c r="G18" s="48"/>
      <c r="H18" s="47"/>
    </row>
    <row r="19" spans="1:8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  <c r="F19" s="48"/>
      <c r="G19" s="48"/>
      <c r="H19" s="47"/>
    </row>
    <row r="20" spans="1:8" s="24" customFormat="1" x14ac:dyDescent="0.2">
      <c r="A20" s="89"/>
      <c r="B20" s="90"/>
      <c r="C20" s="21" t="s">
        <v>21</v>
      </c>
      <c r="D20" s="22" t="s">
        <v>22</v>
      </c>
      <c r="E20" s="23"/>
      <c r="F20" s="48"/>
      <c r="G20" s="48"/>
      <c r="H20" s="47"/>
    </row>
    <row r="21" spans="1:8" s="24" customFormat="1" ht="36" x14ac:dyDescent="0.2">
      <c r="A21" s="89"/>
      <c r="B21" s="90"/>
      <c r="C21" s="21" t="s">
        <v>23</v>
      </c>
      <c r="D21" s="22" t="s">
        <v>11</v>
      </c>
      <c r="E21" s="23"/>
      <c r="F21" s="48"/>
      <c r="G21" s="48"/>
      <c r="H21" s="47"/>
    </row>
    <row r="22" spans="1:8" s="24" customFormat="1" ht="14.25" customHeight="1" x14ac:dyDescent="0.2">
      <c r="A22" s="89"/>
      <c r="B22" s="90"/>
      <c r="C22" s="21" t="s">
        <v>24</v>
      </c>
      <c r="D22" s="22" t="s">
        <v>8</v>
      </c>
      <c r="E22" s="23"/>
      <c r="F22" s="48"/>
      <c r="G22" s="48"/>
      <c r="H22" s="47"/>
    </row>
    <row r="23" spans="1:8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  <c r="F23" s="48"/>
      <c r="G23" s="48"/>
      <c r="H23" s="47"/>
    </row>
    <row r="24" spans="1:8" s="24" customFormat="1" ht="13.5" customHeight="1" x14ac:dyDescent="0.2">
      <c r="A24" s="89"/>
      <c r="B24" s="90"/>
      <c r="C24" s="21" t="s">
        <v>21</v>
      </c>
      <c r="D24" s="22" t="s">
        <v>22</v>
      </c>
      <c r="E24" s="23"/>
      <c r="F24" s="48"/>
      <c r="G24" s="48"/>
      <c r="H24" s="47"/>
    </row>
    <row r="25" spans="1:8" s="24" customFormat="1" ht="36" x14ac:dyDescent="0.2">
      <c r="A25" s="89"/>
      <c r="B25" s="90"/>
      <c r="C25" s="21" t="s">
        <v>23</v>
      </c>
      <c r="D25" s="22" t="s">
        <v>11</v>
      </c>
      <c r="E25" s="23"/>
      <c r="F25" s="48"/>
      <c r="G25" s="48"/>
      <c r="H25" s="47"/>
    </row>
    <row r="26" spans="1:8" s="24" customFormat="1" x14ac:dyDescent="0.2">
      <c r="A26" s="89"/>
      <c r="B26" s="90"/>
      <c r="C26" s="21" t="s">
        <v>24</v>
      </c>
      <c r="D26" s="22" t="s">
        <v>8</v>
      </c>
      <c r="E26" s="23"/>
      <c r="F26" s="48"/>
      <c r="G26" s="48"/>
      <c r="H26" s="47"/>
    </row>
    <row r="27" spans="1:8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  <c r="F27" s="48"/>
      <c r="G27" s="48"/>
      <c r="H27" s="47"/>
    </row>
    <row r="28" spans="1:8" s="24" customFormat="1" ht="13.5" customHeight="1" x14ac:dyDescent="0.2">
      <c r="A28" s="89"/>
      <c r="B28" s="90"/>
      <c r="C28" s="21" t="s">
        <v>21</v>
      </c>
      <c r="D28" s="22" t="s">
        <v>22</v>
      </c>
      <c r="E28" s="23"/>
      <c r="F28" s="48"/>
      <c r="G28" s="48"/>
      <c r="H28" s="47"/>
    </row>
    <row r="29" spans="1:8" s="24" customFormat="1" ht="36" x14ac:dyDescent="0.2">
      <c r="A29" s="89"/>
      <c r="B29" s="90"/>
      <c r="C29" s="21" t="s">
        <v>23</v>
      </c>
      <c r="D29" s="22" t="s">
        <v>11</v>
      </c>
      <c r="E29" s="23"/>
      <c r="F29" s="48"/>
      <c r="G29" s="48"/>
      <c r="H29" s="47"/>
    </row>
    <row r="30" spans="1:8" s="24" customFormat="1" x14ac:dyDescent="0.2">
      <c r="A30" s="89"/>
      <c r="B30" s="90"/>
      <c r="C30" s="21" t="s">
        <v>24</v>
      </c>
      <c r="D30" s="22" t="s">
        <v>8</v>
      </c>
      <c r="E30" s="23"/>
      <c r="F30" s="48"/>
      <c r="G30" s="48"/>
      <c r="H30" s="47"/>
    </row>
    <row r="31" spans="1:8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5497.4465700000001</v>
      </c>
      <c r="F31" s="46"/>
      <c r="G31" s="46"/>
      <c r="H31" s="47"/>
    </row>
    <row r="32" spans="1:8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3.3456937475237973</v>
      </c>
      <c r="F32" s="48"/>
      <c r="G32" s="48"/>
      <c r="H32" s="47"/>
    </row>
    <row r="33" spans="1:8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1643.1410000000001</v>
      </c>
      <c r="F33" s="48"/>
      <c r="G33" s="48"/>
      <c r="H33" s="47"/>
    </row>
    <row r="34" spans="1:8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389.24297000000001</v>
      </c>
      <c r="F34" s="46"/>
      <c r="G34" s="46"/>
      <c r="H34" s="47"/>
    </row>
    <row r="35" spans="1:8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9.0519999999999996</v>
      </c>
      <c r="F35" s="48"/>
      <c r="G35" s="46"/>
      <c r="H35" s="47"/>
    </row>
    <row r="36" spans="1:8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16760.566999999999</v>
      </c>
      <c r="F36" s="48"/>
      <c r="G36" s="46"/>
      <c r="H36" s="47"/>
    </row>
    <row r="37" spans="1:8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6027.2938700000004</v>
      </c>
      <c r="F37" s="46"/>
      <c r="G37" s="46"/>
      <c r="H37" s="47"/>
    </row>
    <row r="38" spans="1:8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  <c r="F38" s="46"/>
      <c r="G38" s="46"/>
      <c r="H38" s="47"/>
    </row>
    <row r="39" spans="1:8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7113.5018899999995</v>
      </c>
      <c r="F39" s="46"/>
      <c r="G39" s="46"/>
      <c r="H39" s="47"/>
    </row>
    <row r="40" spans="1:8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8928.5380399999995</v>
      </c>
      <c r="F40" s="46"/>
      <c r="G40" s="46"/>
      <c r="H40" s="47"/>
    </row>
    <row r="41" spans="1:8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4955.4369100000004</v>
      </c>
      <c r="F41" s="46"/>
      <c r="G41" s="46"/>
      <c r="H41" s="47"/>
    </row>
    <row r="42" spans="1:8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1673.1806300000001</v>
      </c>
      <c r="F42" s="46"/>
      <c r="G42" s="46"/>
      <c r="H42" s="47"/>
    </row>
    <row r="43" spans="1:8" ht="24" customHeight="1" x14ac:dyDescent="0.2">
      <c r="A43" s="10" t="s">
        <v>53</v>
      </c>
      <c r="B43" s="92" t="s">
        <v>54</v>
      </c>
      <c r="C43" s="92"/>
      <c r="D43" s="10" t="s">
        <v>11</v>
      </c>
      <c r="E43" s="49">
        <v>8783.1002800000006</v>
      </c>
      <c r="F43" s="46"/>
      <c r="G43" s="46"/>
      <c r="H43" s="47"/>
    </row>
    <row r="44" spans="1:8" ht="30" customHeight="1" x14ac:dyDescent="0.2">
      <c r="A44" s="10" t="s">
        <v>55</v>
      </c>
      <c r="B44" s="92" t="s">
        <v>50</v>
      </c>
      <c r="C44" s="92"/>
      <c r="D44" s="10" t="s">
        <v>11</v>
      </c>
      <c r="E44" s="104"/>
      <c r="F44" s="46"/>
      <c r="G44" s="46"/>
      <c r="H44" s="47"/>
    </row>
    <row r="45" spans="1:8" ht="19.5" customHeight="1" x14ac:dyDescent="0.2">
      <c r="A45" s="10" t="s">
        <v>56</v>
      </c>
      <c r="B45" s="92" t="s">
        <v>52</v>
      </c>
      <c r="C45" s="92"/>
      <c r="D45" s="10" t="s">
        <v>11</v>
      </c>
      <c r="E45" s="105"/>
      <c r="F45" s="46"/>
      <c r="G45" s="46"/>
      <c r="H45" s="47"/>
    </row>
    <row r="46" spans="1:8" ht="4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1110.8042399999999</v>
      </c>
      <c r="F46" s="46"/>
      <c r="G46" s="46"/>
      <c r="H46" s="47"/>
    </row>
    <row r="47" spans="1:8" s="24" customFormat="1" ht="18" customHeight="1" x14ac:dyDescent="0.2">
      <c r="A47" s="41" t="s">
        <v>122</v>
      </c>
      <c r="B47" s="95" t="s">
        <v>111</v>
      </c>
      <c r="C47" s="21" t="s">
        <v>129</v>
      </c>
      <c r="D47" s="22"/>
      <c r="E47" s="23">
        <v>1110.8042399999999</v>
      </c>
      <c r="F47" s="48"/>
      <c r="G47" s="48"/>
      <c r="H47" s="47"/>
    </row>
    <row r="48" spans="1:8" s="24" customFormat="1" ht="17.25" customHeight="1" x14ac:dyDescent="0.2">
      <c r="A48" s="10"/>
      <c r="B48" s="96"/>
      <c r="C48" s="21"/>
      <c r="D48" s="22"/>
      <c r="E48" s="23"/>
      <c r="F48" s="48"/>
      <c r="G48" s="48"/>
      <c r="H48" s="47"/>
    </row>
    <row r="49" spans="1:8" s="24" customFormat="1" x14ac:dyDescent="0.2">
      <c r="A49" s="10"/>
      <c r="B49" s="96"/>
      <c r="C49" s="21"/>
      <c r="D49" s="22"/>
      <c r="E49" s="25"/>
      <c r="F49" s="48"/>
      <c r="G49" s="48"/>
      <c r="H49" s="47"/>
    </row>
    <row r="50" spans="1:8" s="24" customFormat="1" x14ac:dyDescent="0.2">
      <c r="A50" s="10"/>
      <c r="B50" s="97"/>
      <c r="C50" s="21"/>
      <c r="D50" s="22"/>
      <c r="E50" s="23"/>
      <c r="F50" s="48"/>
      <c r="G50" s="48"/>
      <c r="H50" s="47"/>
    </row>
    <row r="51" spans="1:8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15505.71573</v>
      </c>
      <c r="F51" s="46"/>
      <c r="G51" s="46"/>
      <c r="H51" s="47"/>
    </row>
    <row r="52" spans="1:8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115751.07754-E13-E31-E34-E35-E39-E40-E43-E51-E36-E37-E46</f>
        <v>664.57728999999972</v>
      </c>
      <c r="F52" s="46"/>
      <c r="G52" s="46"/>
      <c r="H52" s="47"/>
    </row>
    <row r="53" spans="1:8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-50981.364469999986</v>
      </c>
      <c r="F53" s="47"/>
      <c r="G53" s="47"/>
      <c r="H53" s="47"/>
    </row>
    <row r="54" spans="1:8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  <c r="F54" s="46"/>
      <c r="G54" s="46"/>
      <c r="H54" s="46"/>
    </row>
    <row r="55" spans="1:8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8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8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8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19.920000000000002</v>
      </c>
    </row>
    <row r="59" spans="1:8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8.1430000000000007</v>
      </c>
    </row>
    <row r="60" spans="1:8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27.645</v>
      </c>
    </row>
    <row r="61" spans="1:8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2.27</v>
      </c>
    </row>
    <row r="62" spans="1:8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8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20.969000000000001</v>
      </c>
    </row>
    <row r="64" spans="1:8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0.17399999999999999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0.1736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58.5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212.84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64.754325123152711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28">
      <selection activeCell="E29" sqref="E29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D14" sqref="D14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53" right="0.31" top="0.51" bottom="0.5" header="0.28000000000000003" footer="0.3"/>
  <pageSetup paperSize="9" scale="67" firstPageNumber="0" fitToHeight="0" orientation="portrait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E67" sqref="E6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6" t="s">
        <v>94</v>
      </c>
      <c r="B4" s="106"/>
      <c r="C4" s="106"/>
      <c r="D4" s="106"/>
      <c r="E4" s="106"/>
    </row>
    <row r="5" spans="1:6" ht="1.5" customHeight="1" x14ac:dyDescent="0.2">
      <c r="A5" s="106"/>
      <c r="B5" s="106"/>
      <c r="C5" s="106"/>
      <c r="D5" s="106"/>
      <c r="E5" s="106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75895.114270000005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E12+E13+E31+E34+E35+E36+E37+E38+E39+E41+E43+E46+E51+E52+E42</f>
        <v>108781.23557999999</v>
      </c>
      <c r="F11" s="15">
        <v>108781.23557999999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64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64">
        <f>E15+E19+E23+E27</f>
        <v>46611.349970000003</v>
      </c>
    </row>
    <row r="14" spans="1:6" ht="12.75" customHeight="1" x14ac:dyDescent="0.2">
      <c r="A14" s="9"/>
      <c r="B14" s="92" t="s">
        <v>17</v>
      </c>
      <c r="C14" s="92"/>
      <c r="D14" s="10"/>
      <c r="E14" s="5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51">
        <v>46611.349970000003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51">
        <v>4104.9070000000002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52">
        <f>E15/E16</f>
        <v>11.355031909370906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51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51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51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51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51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51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51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51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51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51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51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51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51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49">
        <v>4085.6878299999998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52">
        <f>E31/E33</f>
        <v>3.6999998460479606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53">
        <v>1104.24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49">
        <v>950.68672000000004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49">
        <v>5.4579999999999997E-2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49">
        <v>15408.04348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49">
        <v>5143.5184900000004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49">
        <v>4.0888299999999997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49">
        <v>8707.1294600000001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49">
        <v>7977.5354799999996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49">
        <v>4024.8053500000001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49">
        <v>1221.44255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49">
        <v>6782.1065099999996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104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105"/>
    </row>
    <row r="46" spans="1:5" ht="42.75" customHeight="1" x14ac:dyDescent="0.2">
      <c r="A46" s="10" t="s">
        <v>57</v>
      </c>
      <c r="B46" s="91" t="s">
        <v>145</v>
      </c>
      <c r="C46" s="92"/>
      <c r="D46" s="10" t="s">
        <v>11</v>
      </c>
      <c r="E46" s="49">
        <v>3757.7518399999999</v>
      </c>
    </row>
    <row r="47" spans="1:5" s="24" customFormat="1" ht="18" customHeight="1" x14ac:dyDescent="0.2">
      <c r="A47" s="41" t="s">
        <v>122</v>
      </c>
      <c r="B47" s="95" t="s">
        <v>111</v>
      </c>
      <c r="C47" s="21"/>
      <c r="D47" s="22"/>
      <c r="E47" s="51"/>
    </row>
    <row r="48" spans="1:5" s="24" customFormat="1" ht="17.25" customHeight="1" x14ac:dyDescent="0.2">
      <c r="A48" s="10"/>
      <c r="B48" s="96"/>
      <c r="C48" s="21"/>
      <c r="D48" s="22"/>
      <c r="E48" s="51"/>
    </row>
    <row r="49" spans="1:6" s="24" customFormat="1" x14ac:dyDescent="0.2">
      <c r="A49" s="10"/>
      <c r="B49" s="96"/>
      <c r="C49" s="21"/>
      <c r="D49" s="22"/>
      <c r="E49" s="52"/>
    </row>
    <row r="50" spans="1:6" s="24" customFormat="1" x14ac:dyDescent="0.2">
      <c r="A50" s="10"/>
      <c r="B50" s="97"/>
      <c r="C50" s="21"/>
      <c r="D50" s="22"/>
      <c r="E50" s="51"/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49">
        <v>8272.7071599999999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49">
        <f>108781.23558-E13-E31-E34-E35-E39-E43-E51-E41-E42-E36-E37-E46-E38</f>
        <v>3811.8628099999873</v>
      </c>
      <c r="F52" s="19"/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54">
        <f>E10-E11</f>
        <v>-32886.121309999988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49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30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30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30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18.25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8.4830000000000005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33.402000000000001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2.415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25.939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0.15890000000000001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0.14860000000000001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50.9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180.74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35.635589118017236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E12" sqref="E1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4" right="0.41" top="0.6" bottom="0.46" header="0.25" footer="0.22"/>
  <pageSetup paperSize="9" scale="85" firstPageNumber="0" fitToHeight="0" orientation="portrait" horizontalDpi="300" verticalDpi="300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F71"/>
  <sheetViews>
    <sheetView workbookViewId="0">
      <pane xSplit="4" ySplit="8" topLeftCell="E62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6" t="s">
        <v>95</v>
      </c>
      <c r="B4" s="106"/>
      <c r="C4" s="106"/>
      <c r="D4" s="106"/>
      <c r="E4" s="106"/>
    </row>
    <row r="5" spans="1:6" ht="1.5" customHeight="1" x14ac:dyDescent="0.2">
      <c r="A5" s="106"/>
      <c r="B5" s="106"/>
      <c r="C5" s="106"/>
      <c r="D5" s="106"/>
      <c r="E5" s="106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175644.14801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59">
        <f>E12+E13+E31+E34+E35+E36+E37+E38+E39+E40+E43+E46+E51+E52</f>
        <v>219653.48252000002</v>
      </c>
      <c r="F11" s="58">
        <v>219653.48251999999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125365.36293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125365.36293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11037.968000000001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11.357648702188664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9901.4276699999991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3.4807864282964709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2844.5949999999998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2795.5321800000002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5.8300200000000002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22319.194169999999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f>6595.6823+781.08496</f>
        <v>7376.7672600000005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>
        <v>0</v>
      </c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8816.4605100000008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18403.816640000001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8531.2347300000001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2454.8345300000001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69">
        <f>10952.05068</f>
        <v>10952.05068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1.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1300.94058</v>
      </c>
    </row>
    <row r="47" spans="1:5" s="24" customFormat="1" ht="18" customHeight="1" x14ac:dyDescent="0.2">
      <c r="A47" s="41" t="s">
        <v>122</v>
      </c>
      <c r="B47" s="95" t="s">
        <v>111</v>
      </c>
      <c r="C47" s="21" t="s">
        <v>130</v>
      </c>
      <c r="D47" s="22"/>
      <c r="E47" s="23">
        <v>1271.1864399999999</v>
      </c>
    </row>
    <row r="48" spans="1:5" s="24" customFormat="1" ht="17.25" customHeight="1" x14ac:dyDescent="0.2">
      <c r="A48" s="10"/>
      <c r="B48" s="96"/>
      <c r="C48" s="21"/>
      <c r="D48" s="22"/>
      <c r="E48" s="23"/>
    </row>
    <row r="49" spans="1:6" s="24" customFormat="1" x14ac:dyDescent="0.2">
      <c r="A49" s="10"/>
      <c r="B49" s="96"/>
      <c r="C49" s="21"/>
      <c r="D49" s="22"/>
      <c r="E49" s="25"/>
    </row>
    <row r="50" spans="1:6" s="24" customFormat="1" x14ac:dyDescent="0.2">
      <c r="A50" s="10"/>
      <c r="B50" s="97"/>
      <c r="C50" s="21"/>
      <c r="D50" s="22"/>
      <c r="E50" s="23"/>
    </row>
    <row r="51" spans="1:6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10795.93377</v>
      </c>
    </row>
    <row r="52" spans="1:6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219653.48252-E13-E31-E34-E36-E37-E39-E40-E43-E51-E35-E46</f>
        <v>1620.1661099999874</v>
      </c>
    </row>
    <row r="53" spans="1:6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59">
        <f>E10-E11</f>
        <v>-44009.334510000015</v>
      </c>
      <c r="F53" s="15">
        <v>-44009.334510000001</v>
      </c>
    </row>
    <row r="54" spans="1:6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6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6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6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6" ht="22.5" customHeight="1" x14ac:dyDescent="0.2">
      <c r="A58" s="9">
        <v>7</v>
      </c>
      <c r="B58" s="92" t="s">
        <v>69</v>
      </c>
      <c r="C58" s="92"/>
      <c r="D58" s="10" t="s">
        <v>70</v>
      </c>
      <c r="E58" s="30">
        <v>51.21</v>
      </c>
    </row>
    <row r="59" spans="1:6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24.498000000000001</v>
      </c>
    </row>
    <row r="60" spans="1:6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92.128</v>
      </c>
    </row>
    <row r="61" spans="1:6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6.91</v>
      </c>
    </row>
    <row r="62" spans="1:6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6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81.813999999999993</v>
      </c>
    </row>
    <row r="64" spans="1:6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4.8899999999999999E-2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3.9800000000000002E-2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76.900000000000006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176.67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33.380213100518667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2" right="0.47" top="0.49" bottom="0.47" header="0.26" footer="0.27"/>
  <pageSetup paperSize="9" scale="85" firstPageNumber="0" fitToHeight="0" orientation="portrait" horizontalDpi="300" verticalDpi="300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66" sqref="B66:C66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1" customWidth="1"/>
    <col min="6" max="6" width="16.85546875" customWidth="1"/>
  </cols>
  <sheetData>
    <row r="1" spans="1:6" ht="18.75" customHeight="1" x14ac:dyDescent="0.2">
      <c r="A1" s="98" t="s">
        <v>0</v>
      </c>
      <c r="B1" s="98"/>
      <c r="C1" s="98"/>
      <c r="D1" s="98"/>
      <c r="E1" s="98"/>
    </row>
    <row r="2" spans="1:6" ht="19.5" customHeight="1" x14ac:dyDescent="0.2">
      <c r="A2" s="98" t="s">
        <v>1</v>
      </c>
      <c r="B2" s="98"/>
      <c r="C2" s="98"/>
      <c r="D2" s="98"/>
      <c r="E2" s="98"/>
    </row>
    <row r="3" spans="1:6" ht="32.25" customHeight="1" x14ac:dyDescent="0.2">
      <c r="A3" s="99" t="s">
        <v>125</v>
      </c>
      <c r="B3" s="99"/>
      <c r="C3" s="99"/>
      <c r="D3" s="99"/>
      <c r="E3" s="99"/>
    </row>
    <row r="4" spans="1:6" ht="12.75" customHeight="1" x14ac:dyDescent="0.2">
      <c r="A4" s="106" t="s">
        <v>96</v>
      </c>
      <c r="B4" s="106"/>
      <c r="C4" s="106"/>
      <c r="D4" s="106"/>
      <c r="E4" s="106"/>
    </row>
    <row r="5" spans="1:6" ht="1.5" customHeight="1" x14ac:dyDescent="0.2">
      <c r="A5" s="106"/>
      <c r="B5" s="106"/>
      <c r="C5" s="106"/>
      <c r="D5" s="106"/>
      <c r="E5" s="106"/>
    </row>
    <row r="6" spans="1:6" x14ac:dyDescent="0.2">
      <c r="A6" s="2"/>
      <c r="B6" s="2"/>
      <c r="C6" s="2"/>
      <c r="D6" s="2"/>
      <c r="E6" s="3"/>
    </row>
    <row r="7" spans="1:6" ht="30" customHeight="1" x14ac:dyDescent="0.2">
      <c r="A7" s="4" t="s">
        <v>3</v>
      </c>
      <c r="B7" s="101" t="s">
        <v>4</v>
      </c>
      <c r="C7" s="101"/>
      <c r="D7" s="4" t="s">
        <v>5</v>
      </c>
      <c r="E7" s="5" t="s">
        <v>6</v>
      </c>
    </row>
    <row r="8" spans="1:6" x14ac:dyDescent="0.2">
      <c r="A8" s="32">
        <v>1</v>
      </c>
      <c r="B8" s="102">
        <v>2</v>
      </c>
      <c r="C8" s="102"/>
      <c r="D8" s="32">
        <v>3</v>
      </c>
      <c r="E8" s="7">
        <v>4</v>
      </c>
      <c r="F8" s="8"/>
    </row>
    <row r="9" spans="1:6" ht="25.5" customHeight="1" x14ac:dyDescent="0.2">
      <c r="A9" s="9">
        <v>1</v>
      </c>
      <c r="B9" s="92" t="s">
        <v>7</v>
      </c>
      <c r="C9" s="92"/>
      <c r="D9" s="10" t="s">
        <v>8</v>
      </c>
      <c r="E9" s="11" t="s">
        <v>9</v>
      </c>
    </row>
    <row r="10" spans="1:6" s="15" customFormat="1" ht="15.75" customHeight="1" x14ac:dyDescent="0.2">
      <c r="A10" s="12">
        <v>2</v>
      </c>
      <c r="B10" s="93" t="s">
        <v>10</v>
      </c>
      <c r="C10" s="93"/>
      <c r="D10" s="13" t="s">
        <v>11</v>
      </c>
      <c r="E10" s="14">
        <v>106211.76144</v>
      </c>
    </row>
    <row r="11" spans="1:6" s="15" customFormat="1" ht="38.25" customHeight="1" x14ac:dyDescent="0.2">
      <c r="A11" s="12">
        <v>3</v>
      </c>
      <c r="B11" s="93" t="s">
        <v>12</v>
      </c>
      <c r="C11" s="93"/>
      <c r="D11" s="13" t="s">
        <v>11</v>
      </c>
      <c r="E11" s="16">
        <f>E12+E13+E31+E34+E35+E36+E37+E38+E39+E40+E43+E46+E51+E52</f>
        <v>171458.34219</v>
      </c>
      <c r="F11" s="15">
        <v>171458.34219</v>
      </c>
    </row>
    <row r="12" spans="1:6" ht="25.5" customHeight="1" x14ac:dyDescent="0.2">
      <c r="A12" s="17" t="s">
        <v>13</v>
      </c>
      <c r="B12" s="92" t="s">
        <v>14</v>
      </c>
      <c r="C12" s="92"/>
      <c r="D12" s="10" t="s">
        <v>11</v>
      </c>
      <c r="E12" s="18"/>
      <c r="F12" s="19"/>
    </row>
    <row r="13" spans="1:6" ht="15.75" customHeight="1" x14ac:dyDescent="0.2">
      <c r="A13" s="17" t="s">
        <v>15</v>
      </c>
      <c r="B13" s="92" t="s">
        <v>16</v>
      </c>
      <c r="C13" s="92"/>
      <c r="D13" s="10" t="s">
        <v>11</v>
      </c>
      <c r="E13" s="18">
        <f>E15+E19+E23+E27</f>
        <v>76891.608770000006</v>
      </c>
    </row>
    <row r="14" spans="1:6" ht="12.75" customHeight="1" x14ac:dyDescent="0.2">
      <c r="A14" s="9"/>
      <c r="B14" s="92" t="s">
        <v>17</v>
      </c>
      <c r="C14" s="92"/>
      <c r="D14" s="10"/>
      <c r="E14" s="20"/>
    </row>
    <row r="15" spans="1:6" s="24" customFormat="1" ht="18" customHeight="1" x14ac:dyDescent="0.2">
      <c r="A15" s="89" t="s">
        <v>18</v>
      </c>
      <c r="B15" s="90" t="s">
        <v>19</v>
      </c>
      <c r="C15" s="21" t="s">
        <v>20</v>
      </c>
      <c r="D15" s="22" t="s">
        <v>11</v>
      </c>
      <c r="E15" s="23">
        <v>76891.608770000006</v>
      </c>
    </row>
    <row r="16" spans="1:6" s="24" customFormat="1" ht="17.25" customHeight="1" x14ac:dyDescent="0.2">
      <c r="A16" s="89"/>
      <c r="B16" s="90"/>
      <c r="C16" s="21" t="s">
        <v>21</v>
      </c>
      <c r="D16" s="22" t="s">
        <v>22</v>
      </c>
      <c r="E16" s="23">
        <v>6782.317</v>
      </c>
    </row>
    <row r="17" spans="1:5" s="24" customFormat="1" ht="36" x14ac:dyDescent="0.2">
      <c r="A17" s="89"/>
      <c r="B17" s="90"/>
      <c r="C17" s="21" t="s">
        <v>23</v>
      </c>
      <c r="D17" s="22" t="s">
        <v>11</v>
      </c>
      <c r="E17" s="25">
        <f>E15/E16</f>
        <v>11.337070911017578</v>
      </c>
    </row>
    <row r="18" spans="1:5" s="24" customFormat="1" ht="12" x14ac:dyDescent="0.2">
      <c r="A18" s="89"/>
      <c r="B18" s="90"/>
      <c r="C18" s="21" t="s">
        <v>24</v>
      </c>
      <c r="D18" s="22" t="s">
        <v>8</v>
      </c>
      <c r="E18" s="23"/>
    </row>
    <row r="19" spans="1:5" s="24" customFormat="1" ht="12.75" customHeight="1" x14ac:dyDescent="0.2">
      <c r="A19" s="89" t="s">
        <v>25</v>
      </c>
      <c r="B19" s="90" t="s">
        <v>26</v>
      </c>
      <c r="C19" s="21" t="s">
        <v>20</v>
      </c>
      <c r="D19" s="22" t="s">
        <v>11</v>
      </c>
      <c r="E19" s="23">
        <f>E20*E21</f>
        <v>0</v>
      </c>
    </row>
    <row r="20" spans="1:5" s="24" customFormat="1" ht="12" x14ac:dyDescent="0.2">
      <c r="A20" s="89"/>
      <c r="B20" s="90"/>
      <c r="C20" s="21" t="s">
        <v>21</v>
      </c>
      <c r="D20" s="22" t="s">
        <v>22</v>
      </c>
      <c r="E20" s="23"/>
    </row>
    <row r="21" spans="1:5" s="24" customFormat="1" ht="36" x14ac:dyDescent="0.2">
      <c r="A21" s="89"/>
      <c r="B21" s="90"/>
      <c r="C21" s="21" t="s">
        <v>23</v>
      </c>
      <c r="D21" s="22" t="s">
        <v>11</v>
      </c>
      <c r="E21" s="23"/>
    </row>
    <row r="22" spans="1:5" s="24" customFormat="1" ht="14.25" customHeight="1" x14ac:dyDescent="0.2">
      <c r="A22" s="89"/>
      <c r="B22" s="90"/>
      <c r="C22" s="21" t="s">
        <v>24</v>
      </c>
      <c r="D22" s="22" t="s">
        <v>8</v>
      </c>
      <c r="E22" s="23"/>
    </row>
    <row r="23" spans="1:5" s="24" customFormat="1" ht="15" customHeight="1" x14ac:dyDescent="0.2">
      <c r="A23" s="89" t="s">
        <v>27</v>
      </c>
      <c r="B23" s="90" t="s">
        <v>108</v>
      </c>
      <c r="C23" s="21" t="s">
        <v>20</v>
      </c>
      <c r="D23" s="22" t="s">
        <v>11</v>
      </c>
      <c r="E23" s="23">
        <f>E24*E25</f>
        <v>0</v>
      </c>
    </row>
    <row r="24" spans="1:5" s="24" customFormat="1" ht="13.5" customHeight="1" x14ac:dyDescent="0.2">
      <c r="A24" s="89"/>
      <c r="B24" s="90"/>
      <c r="C24" s="21" t="s">
        <v>21</v>
      </c>
      <c r="D24" s="22" t="s">
        <v>22</v>
      </c>
      <c r="E24" s="23"/>
    </row>
    <row r="25" spans="1:5" s="24" customFormat="1" ht="36" x14ac:dyDescent="0.2">
      <c r="A25" s="89"/>
      <c r="B25" s="90"/>
      <c r="C25" s="21" t="s">
        <v>23</v>
      </c>
      <c r="D25" s="22" t="s">
        <v>11</v>
      </c>
      <c r="E25" s="23"/>
    </row>
    <row r="26" spans="1:5" s="24" customFormat="1" ht="12" x14ac:dyDescent="0.2">
      <c r="A26" s="89"/>
      <c r="B26" s="90"/>
      <c r="C26" s="21" t="s">
        <v>24</v>
      </c>
      <c r="D26" s="22" t="s">
        <v>8</v>
      </c>
      <c r="E26" s="23"/>
    </row>
    <row r="27" spans="1:5" s="24" customFormat="1" ht="15" customHeight="1" x14ac:dyDescent="0.2">
      <c r="A27" s="89" t="s">
        <v>107</v>
      </c>
      <c r="B27" s="90" t="s">
        <v>109</v>
      </c>
      <c r="C27" s="21" t="s">
        <v>20</v>
      </c>
      <c r="D27" s="22" t="s">
        <v>11</v>
      </c>
      <c r="E27" s="23">
        <f>E28*E29</f>
        <v>0</v>
      </c>
    </row>
    <row r="28" spans="1:5" s="24" customFormat="1" ht="13.5" customHeight="1" x14ac:dyDescent="0.2">
      <c r="A28" s="89"/>
      <c r="B28" s="90"/>
      <c r="C28" s="21" t="s">
        <v>21</v>
      </c>
      <c r="D28" s="22" t="s">
        <v>22</v>
      </c>
      <c r="E28" s="23"/>
    </row>
    <row r="29" spans="1:5" s="24" customFormat="1" ht="36" x14ac:dyDescent="0.2">
      <c r="A29" s="89"/>
      <c r="B29" s="90"/>
      <c r="C29" s="21" t="s">
        <v>23</v>
      </c>
      <c r="D29" s="22" t="s">
        <v>11</v>
      </c>
      <c r="E29" s="23"/>
    </row>
    <row r="30" spans="1:5" s="24" customFormat="1" ht="12" x14ac:dyDescent="0.2">
      <c r="A30" s="89"/>
      <c r="B30" s="90"/>
      <c r="C30" s="21" t="s">
        <v>24</v>
      </c>
      <c r="D30" s="22" t="s">
        <v>8</v>
      </c>
      <c r="E30" s="23"/>
    </row>
    <row r="31" spans="1:5" ht="38.25" customHeight="1" x14ac:dyDescent="0.2">
      <c r="A31" s="9" t="s">
        <v>28</v>
      </c>
      <c r="B31" s="92" t="s">
        <v>29</v>
      </c>
      <c r="C31" s="92"/>
      <c r="D31" s="10" t="s">
        <v>11</v>
      </c>
      <c r="E31" s="26">
        <v>5587.5952500000003</v>
      </c>
    </row>
    <row r="32" spans="1:5" s="24" customFormat="1" ht="12" customHeight="1" x14ac:dyDescent="0.2">
      <c r="A32" s="22" t="s">
        <v>30</v>
      </c>
      <c r="B32" s="94" t="s">
        <v>31</v>
      </c>
      <c r="C32" s="94"/>
      <c r="D32" s="22" t="s">
        <v>32</v>
      </c>
      <c r="E32" s="25">
        <f>E31/E33</f>
        <v>3.3832697965592051</v>
      </c>
    </row>
    <row r="33" spans="1:5" s="24" customFormat="1" ht="12" customHeight="1" x14ac:dyDescent="0.2">
      <c r="A33" s="22" t="s">
        <v>33</v>
      </c>
      <c r="B33" s="94" t="s">
        <v>34</v>
      </c>
      <c r="C33" s="94"/>
      <c r="D33" s="22" t="s">
        <v>35</v>
      </c>
      <c r="E33" s="27">
        <v>1651.537</v>
      </c>
    </row>
    <row r="34" spans="1:5" ht="32.25" customHeight="1" x14ac:dyDescent="0.2">
      <c r="A34" s="10" t="s">
        <v>36</v>
      </c>
      <c r="B34" s="92" t="s">
        <v>37</v>
      </c>
      <c r="C34" s="92"/>
      <c r="D34" s="10" t="s">
        <v>11</v>
      </c>
      <c r="E34" s="26">
        <v>1330.15248</v>
      </c>
    </row>
    <row r="35" spans="1:5" ht="29.25" customHeight="1" x14ac:dyDescent="0.2">
      <c r="A35" s="10" t="s">
        <v>38</v>
      </c>
      <c r="B35" s="91" t="s">
        <v>110</v>
      </c>
      <c r="C35" s="92"/>
      <c r="D35" s="10" t="s">
        <v>11</v>
      </c>
      <c r="E35" s="26">
        <v>8.2462499999999999</v>
      </c>
    </row>
    <row r="36" spans="1:5" ht="26.25" customHeight="1" x14ac:dyDescent="0.2">
      <c r="A36" s="10" t="s">
        <v>39</v>
      </c>
      <c r="B36" s="92" t="s">
        <v>40</v>
      </c>
      <c r="C36" s="92"/>
      <c r="D36" s="10" t="s">
        <v>11</v>
      </c>
      <c r="E36" s="26">
        <v>24391.709589999999</v>
      </c>
    </row>
    <row r="37" spans="1:5" ht="27.75" customHeight="1" x14ac:dyDescent="0.2">
      <c r="A37" s="10" t="s">
        <v>41</v>
      </c>
      <c r="B37" s="92" t="s">
        <v>42</v>
      </c>
      <c r="C37" s="92"/>
      <c r="D37" s="10" t="s">
        <v>11</v>
      </c>
      <c r="E37" s="26">
        <v>8058.7873300000001</v>
      </c>
    </row>
    <row r="38" spans="1:5" ht="38.25" customHeight="1" x14ac:dyDescent="0.2">
      <c r="A38" s="10" t="s">
        <v>43</v>
      </c>
      <c r="B38" s="92" t="s">
        <v>44</v>
      </c>
      <c r="C38" s="92"/>
      <c r="D38" s="10" t="s">
        <v>11</v>
      </c>
      <c r="E38" s="26"/>
    </row>
    <row r="39" spans="1:5" ht="24" customHeight="1" x14ac:dyDescent="0.2">
      <c r="A39" s="10" t="s">
        <v>45</v>
      </c>
      <c r="B39" s="92" t="s">
        <v>46</v>
      </c>
      <c r="C39" s="92"/>
      <c r="D39" s="10" t="s">
        <v>11</v>
      </c>
      <c r="E39" s="26">
        <v>14922.02025</v>
      </c>
    </row>
    <row r="40" spans="1:5" ht="27.75" customHeight="1" x14ac:dyDescent="0.2">
      <c r="A40" s="10" t="s">
        <v>47</v>
      </c>
      <c r="B40" s="92" t="s">
        <v>48</v>
      </c>
      <c r="C40" s="92"/>
      <c r="D40" s="10" t="s">
        <v>11</v>
      </c>
      <c r="E40" s="26">
        <v>16198.393969999999</v>
      </c>
    </row>
    <row r="41" spans="1:5" ht="16.5" customHeight="1" x14ac:dyDescent="0.2">
      <c r="A41" s="10" t="s">
        <v>49</v>
      </c>
      <c r="B41" s="92" t="s">
        <v>50</v>
      </c>
      <c r="C41" s="92"/>
      <c r="D41" s="10" t="s">
        <v>11</v>
      </c>
      <c r="E41" s="26">
        <v>7103.9992700000003</v>
      </c>
    </row>
    <row r="42" spans="1:5" ht="17.25" customHeight="1" x14ac:dyDescent="0.2">
      <c r="A42" s="10" t="s">
        <v>51</v>
      </c>
      <c r="B42" s="92" t="s">
        <v>52</v>
      </c>
      <c r="C42" s="92"/>
      <c r="D42" s="10" t="s">
        <v>11</v>
      </c>
      <c r="E42" s="26">
        <v>2131.0160099999998</v>
      </c>
    </row>
    <row r="43" spans="1:5" ht="24" customHeight="1" x14ac:dyDescent="0.2">
      <c r="A43" s="10" t="s">
        <v>53</v>
      </c>
      <c r="B43" s="92" t="s">
        <v>54</v>
      </c>
      <c r="C43" s="92"/>
      <c r="D43" s="10" t="s">
        <v>11</v>
      </c>
      <c r="E43" s="26">
        <v>10040.697260000001</v>
      </c>
    </row>
    <row r="44" spans="1:5" ht="30" customHeight="1" x14ac:dyDescent="0.2">
      <c r="A44" s="10" t="s">
        <v>55</v>
      </c>
      <c r="B44" s="92" t="s">
        <v>50</v>
      </c>
      <c r="C44" s="92"/>
      <c r="D44" s="10" t="s">
        <v>11</v>
      </c>
      <c r="E44" s="87"/>
    </row>
    <row r="45" spans="1:5" ht="19.5" customHeight="1" x14ac:dyDescent="0.2">
      <c r="A45" s="10" t="s">
        <v>56</v>
      </c>
      <c r="B45" s="92" t="s">
        <v>52</v>
      </c>
      <c r="C45" s="92"/>
      <c r="D45" s="10" t="s">
        <v>11</v>
      </c>
      <c r="E45" s="88"/>
    </row>
    <row r="46" spans="1:5" ht="39.75" customHeight="1" x14ac:dyDescent="0.2">
      <c r="A46" s="10" t="s">
        <v>57</v>
      </c>
      <c r="B46" s="91" t="s">
        <v>145</v>
      </c>
      <c r="C46" s="92"/>
      <c r="D46" s="10" t="s">
        <v>11</v>
      </c>
      <c r="E46" s="26">
        <v>4607.5130799999997</v>
      </c>
    </row>
    <row r="47" spans="1:5" s="24" customFormat="1" ht="18" customHeight="1" x14ac:dyDescent="0.2">
      <c r="A47" s="41" t="s">
        <v>122</v>
      </c>
      <c r="B47" s="95" t="s">
        <v>111</v>
      </c>
      <c r="C47" s="21" t="s">
        <v>131</v>
      </c>
      <c r="D47" s="22"/>
      <c r="E47" s="23">
        <v>4080.0711999999999</v>
      </c>
    </row>
    <row r="48" spans="1:5" s="24" customFormat="1" ht="17.25" customHeight="1" x14ac:dyDescent="0.2">
      <c r="A48" s="10"/>
      <c r="B48" s="96"/>
      <c r="C48" s="21" t="s">
        <v>126</v>
      </c>
      <c r="D48" s="22"/>
      <c r="E48" s="23">
        <v>492.87479999999999</v>
      </c>
    </row>
    <row r="49" spans="1:5" s="24" customFormat="1" x14ac:dyDescent="0.2">
      <c r="A49" s="10"/>
      <c r="B49" s="96"/>
      <c r="C49" s="21"/>
      <c r="D49" s="22"/>
      <c r="E49" s="25"/>
    </row>
    <row r="50" spans="1:5" s="24" customFormat="1" x14ac:dyDescent="0.2">
      <c r="A50" s="10"/>
      <c r="B50" s="97"/>
      <c r="C50" s="21"/>
      <c r="D50" s="22"/>
      <c r="E50" s="23"/>
    </row>
    <row r="51" spans="1:5" ht="51" customHeight="1" x14ac:dyDescent="0.2">
      <c r="A51" s="10" t="s">
        <v>58</v>
      </c>
      <c r="B51" s="92" t="s">
        <v>59</v>
      </c>
      <c r="C51" s="92"/>
      <c r="D51" s="10" t="s">
        <v>11</v>
      </c>
      <c r="E51" s="26">
        <v>11076.45082</v>
      </c>
    </row>
    <row r="52" spans="1:5" ht="51" customHeight="1" x14ac:dyDescent="0.2">
      <c r="A52" s="33" t="s">
        <v>60</v>
      </c>
      <c r="B52" s="91" t="s">
        <v>113</v>
      </c>
      <c r="C52" s="92"/>
      <c r="D52" s="10" t="s">
        <v>11</v>
      </c>
      <c r="E52" s="26">
        <f>171458.34219-E13-E31-E34-E35-E39-E40-E43-E51-E36-E37-E46</f>
        <v>-1654.8328600000059</v>
      </c>
    </row>
    <row r="53" spans="1:5" s="15" customFormat="1" ht="31.5" customHeight="1" x14ac:dyDescent="0.2">
      <c r="A53" s="12">
        <v>4</v>
      </c>
      <c r="B53" s="93" t="s">
        <v>61</v>
      </c>
      <c r="C53" s="93"/>
      <c r="D53" s="13" t="s">
        <v>11</v>
      </c>
      <c r="E53" s="16">
        <f>E10-E11</f>
        <v>-65246.580749999994</v>
      </c>
    </row>
    <row r="54" spans="1:5" ht="31.5" customHeight="1" x14ac:dyDescent="0.2">
      <c r="A54" s="9">
        <v>5</v>
      </c>
      <c r="B54" s="92" t="s">
        <v>62</v>
      </c>
      <c r="C54" s="92"/>
      <c r="D54" s="10" t="s">
        <v>11</v>
      </c>
      <c r="E54" s="26">
        <v>0</v>
      </c>
    </row>
    <row r="55" spans="1:5" ht="51.75" customHeight="1" x14ac:dyDescent="0.2">
      <c r="A55" s="9" t="s">
        <v>63</v>
      </c>
      <c r="B55" s="92" t="s">
        <v>64</v>
      </c>
      <c r="C55" s="92"/>
      <c r="D55" s="10" t="s">
        <v>11</v>
      </c>
      <c r="E55" s="28"/>
    </row>
    <row r="56" spans="1:5" ht="24.75" customHeight="1" x14ac:dyDescent="0.2">
      <c r="A56" s="9" t="s">
        <v>65</v>
      </c>
      <c r="B56" s="92" t="s">
        <v>66</v>
      </c>
      <c r="C56" s="92"/>
      <c r="D56" s="10" t="s">
        <v>11</v>
      </c>
      <c r="E56" s="28"/>
    </row>
    <row r="57" spans="1:5" ht="27" customHeight="1" x14ac:dyDescent="0.2">
      <c r="A57" s="9" t="s">
        <v>67</v>
      </c>
      <c r="B57" s="92" t="s">
        <v>68</v>
      </c>
      <c r="C57" s="92"/>
      <c r="D57" s="10" t="s">
        <v>11</v>
      </c>
      <c r="E57" s="28"/>
    </row>
    <row r="58" spans="1:5" ht="22.5" customHeight="1" x14ac:dyDescent="0.2">
      <c r="A58" s="9">
        <v>7</v>
      </c>
      <c r="B58" s="92" t="s">
        <v>69</v>
      </c>
      <c r="C58" s="92"/>
      <c r="D58" s="10" t="s">
        <v>70</v>
      </c>
      <c r="E58" s="79">
        <v>39.479999999999997</v>
      </c>
    </row>
    <row r="59" spans="1:5" ht="20.25" customHeight="1" x14ac:dyDescent="0.2">
      <c r="A59" s="9">
        <v>8</v>
      </c>
      <c r="B59" s="92" t="s">
        <v>71</v>
      </c>
      <c r="C59" s="92"/>
      <c r="D59" s="10" t="s">
        <v>70</v>
      </c>
      <c r="E59" s="30">
        <v>12.664</v>
      </c>
    </row>
    <row r="60" spans="1:5" ht="30.75" customHeight="1" x14ac:dyDescent="0.2">
      <c r="A60" s="9">
        <v>9</v>
      </c>
      <c r="B60" s="92" t="s">
        <v>72</v>
      </c>
      <c r="C60" s="92"/>
      <c r="D60" s="10" t="s">
        <v>73</v>
      </c>
      <c r="E60" s="80">
        <v>47.026000000000003</v>
      </c>
    </row>
    <row r="61" spans="1:5" ht="30" customHeight="1" x14ac:dyDescent="0.2">
      <c r="A61" s="9" t="s">
        <v>74</v>
      </c>
      <c r="B61" s="92" t="s">
        <v>75</v>
      </c>
      <c r="C61" s="92"/>
      <c r="D61" s="10" t="s">
        <v>73</v>
      </c>
      <c r="E61" s="80">
        <v>5.6989999999999998</v>
      </c>
    </row>
    <row r="62" spans="1:5" ht="12.75" customHeight="1" x14ac:dyDescent="0.2">
      <c r="A62" s="9">
        <v>10</v>
      </c>
      <c r="B62" s="92" t="s">
        <v>76</v>
      </c>
      <c r="C62" s="92"/>
      <c r="D62" s="10" t="s">
        <v>73</v>
      </c>
      <c r="E62" s="30"/>
    </row>
    <row r="63" spans="1:5" ht="30" customHeight="1" x14ac:dyDescent="0.2">
      <c r="A63" s="9">
        <v>11</v>
      </c>
      <c r="B63" s="92" t="s">
        <v>77</v>
      </c>
      <c r="C63" s="92"/>
      <c r="D63" s="10" t="s">
        <v>73</v>
      </c>
      <c r="E63" s="80">
        <v>32.46</v>
      </c>
    </row>
    <row r="64" spans="1:5" ht="25.5" customHeight="1" x14ac:dyDescent="0.2">
      <c r="A64" s="9">
        <v>12</v>
      </c>
      <c r="B64" s="91" t="s">
        <v>114</v>
      </c>
      <c r="C64" s="92"/>
      <c r="D64" s="10" t="s">
        <v>78</v>
      </c>
      <c r="E64" s="31">
        <v>0.22459999999999999</v>
      </c>
    </row>
    <row r="65" spans="1:5" ht="25.5" customHeight="1" x14ac:dyDescent="0.2">
      <c r="A65" s="9">
        <v>13</v>
      </c>
      <c r="B65" s="91" t="s">
        <v>115</v>
      </c>
      <c r="C65" s="92"/>
      <c r="D65" s="10" t="s">
        <v>78</v>
      </c>
      <c r="E65" s="31">
        <v>0.21099999999999999</v>
      </c>
    </row>
    <row r="66" spans="1:5" ht="27.75" customHeight="1" x14ac:dyDescent="0.2">
      <c r="A66" s="9">
        <v>14</v>
      </c>
      <c r="B66" s="92" t="s">
        <v>151</v>
      </c>
      <c r="C66" s="92"/>
      <c r="D66" s="10" t="s">
        <v>80</v>
      </c>
      <c r="E66" s="82">
        <v>77.400000000000006</v>
      </c>
    </row>
    <row r="67" spans="1:5" ht="42.75" customHeight="1" x14ac:dyDescent="0.2">
      <c r="A67" s="9">
        <v>15</v>
      </c>
      <c r="B67" s="91" t="s">
        <v>116</v>
      </c>
      <c r="C67" s="92"/>
      <c r="D67" s="10" t="s">
        <v>80</v>
      </c>
      <c r="E67" s="113" t="s">
        <v>152</v>
      </c>
    </row>
    <row r="68" spans="1:5" ht="36.75" customHeight="1" x14ac:dyDescent="0.2">
      <c r="A68" s="9">
        <v>16</v>
      </c>
      <c r="B68" s="92" t="s">
        <v>81</v>
      </c>
      <c r="C68" s="92"/>
      <c r="D68" s="10" t="s">
        <v>82</v>
      </c>
      <c r="E68" s="30">
        <v>223.87</v>
      </c>
    </row>
    <row r="69" spans="1:5" ht="44.25" customHeight="1" x14ac:dyDescent="0.2">
      <c r="A69" s="9">
        <v>17</v>
      </c>
      <c r="B69" s="92" t="s">
        <v>83</v>
      </c>
      <c r="C69" s="92"/>
      <c r="D69" s="10" t="s">
        <v>84</v>
      </c>
      <c r="E69" s="30">
        <f>(E33*1000)/(E60*1000-E61*1000)</f>
        <v>39.962663633943912</v>
      </c>
    </row>
    <row r="70" spans="1:5" ht="36" customHeight="1" x14ac:dyDescent="0.2">
      <c r="A70" s="9">
        <v>18</v>
      </c>
      <c r="B70" s="92" t="s">
        <v>85</v>
      </c>
      <c r="C70" s="92"/>
      <c r="D70" s="10" t="s">
        <v>86</v>
      </c>
      <c r="E70" s="28"/>
    </row>
    <row r="71" spans="1:5" ht="52.5" customHeight="1" x14ac:dyDescent="0.2">
      <c r="A71" s="9">
        <v>19</v>
      </c>
      <c r="B71" s="92" t="s">
        <v>87</v>
      </c>
      <c r="C71" s="92"/>
      <c r="D71" s="103"/>
      <c r="E71" s="103"/>
    </row>
  </sheetData>
  <sheetProtection selectLockedCells="1" selectUnlockedCells="1"/>
  <customSheetViews>
    <customSheetView guid="{07A1AA32-C8EB-4C4B-A982-7112EE6C490D}" topLeftCell="A43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D71:E71"/>
    <mergeCell ref="B66:C66"/>
    <mergeCell ref="B67:C67"/>
    <mergeCell ref="B68:C68"/>
    <mergeCell ref="B69:C69"/>
    <mergeCell ref="B70:C70"/>
    <mergeCell ref="B71:C71"/>
  </mergeCells>
  <pageMargins left="0.41" right="0.44" top="0.47" bottom="0.5" header="0.25" footer="0.28999999999999998"/>
  <pageSetup paperSize="9" scale="85" firstPageNumber="0" fitToHeight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г. Мурманск</vt:lpstr>
      <vt:lpstr>г.п.Кола</vt:lpstr>
      <vt:lpstr>г.п.Мурмаши</vt:lpstr>
      <vt:lpstr>г.п.Молочный</vt:lpstr>
      <vt:lpstr>г.п.Верхнетуломский</vt:lpstr>
      <vt:lpstr>г.п.Кильдинстрой</vt:lpstr>
      <vt:lpstr>с.п.Ловозеро</vt:lpstr>
      <vt:lpstr>г.п.Ревда</vt:lpstr>
      <vt:lpstr>н.п.Высокий</vt:lpstr>
      <vt:lpstr>г.Гаджиево</vt:lpstr>
      <vt:lpstr>ЗАТО г.Североморск</vt:lpstr>
      <vt:lpstr>г.п.Никель</vt:lpstr>
      <vt:lpstr>Полярный</vt:lpstr>
      <vt:lpstr>г.Снежногорск</vt:lpstr>
      <vt:lpstr>Териберка</vt:lpstr>
      <vt:lpstr>г.Кандалакша</vt:lpstr>
      <vt:lpstr>с.п.Умба</vt:lpstr>
      <vt:lpstr>с.п.Зеленоборский</vt:lpstr>
      <vt:lpstr>Нива 3</vt:lpstr>
      <vt:lpstr>с.п.Белое море</vt:lpstr>
      <vt:lpstr>Ёнский</vt:lpstr>
      <vt:lpstr>Производство тепловой энергии</vt:lpstr>
      <vt:lpstr>Передача тепловой энергии</vt:lpstr>
      <vt:lpstr>ИТОГО регулир.виды деят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aleshina</dc:creator>
  <cp:lastModifiedBy>Алешина</cp:lastModifiedBy>
  <cp:lastPrinted>2015-04-07T10:55:03Z</cp:lastPrinted>
  <dcterms:created xsi:type="dcterms:W3CDTF">2013-04-12T06:07:02Z</dcterms:created>
  <dcterms:modified xsi:type="dcterms:W3CDTF">2015-05-18T07:17:13Z</dcterms:modified>
</cp:coreProperties>
</file>